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Annual Budget\2023_24\"/>
    </mc:Choice>
  </mc:AlternateContent>
  <xr:revisionPtr revIDLastSave="0" documentId="13_ncr:1_{3F080AA8-EA9D-40BC-836C-A1D0ED2F31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-24 Draft Budget-Reserve" sheetId="5" r:id="rId1"/>
    <sheet name="Sheet1" sheetId="6" r:id="rId2"/>
  </sheets>
  <externalReferences>
    <externalReference r:id="rId3"/>
    <externalReference r:id="rId4"/>
  </externalReferences>
  <definedNames>
    <definedName name="_xlnm.Print_Area" localSheetId="0">'2023-24 Draft Budget-Reserve'!$B$2:$T$179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0" i="5" l="1"/>
  <c r="T159" i="5"/>
  <c r="T158" i="5"/>
  <c r="T157" i="5"/>
  <c r="Q158" i="5"/>
  <c r="Q159" i="5"/>
  <c r="Q160" i="5"/>
  <c r="Q157" i="5"/>
  <c r="M160" i="5"/>
  <c r="M159" i="5"/>
  <c r="M158" i="5"/>
  <c r="O158" i="5"/>
  <c r="O159" i="5"/>
  <c r="O160" i="5"/>
  <c r="O157" i="5"/>
  <c r="M157" i="5"/>
  <c r="L169" i="5"/>
  <c r="L170" i="5"/>
  <c r="L171" i="5"/>
  <c r="L174" i="5"/>
  <c r="H151" i="5"/>
  <c r="F15" i="5"/>
  <c r="H15" i="5"/>
  <c r="F16" i="5"/>
  <c r="H16" i="5"/>
  <c r="F17" i="5"/>
  <c r="H17" i="5"/>
  <c r="F18" i="5"/>
  <c r="H18" i="5"/>
  <c r="F19" i="5"/>
  <c r="H19" i="5"/>
  <c r="F21" i="5"/>
  <c r="H21" i="5"/>
  <c r="F24" i="5"/>
  <c r="H24" i="5"/>
  <c r="F26" i="5"/>
  <c r="H26" i="5"/>
  <c r="F29" i="5"/>
  <c r="H29" i="5"/>
  <c r="F30" i="5"/>
  <c r="H30" i="5"/>
  <c r="F31" i="5"/>
  <c r="H31" i="5"/>
  <c r="H32" i="5"/>
  <c r="H33" i="5"/>
  <c r="L142" i="5"/>
  <c r="N142" i="5"/>
  <c r="P142" i="5"/>
  <c r="R142" i="5"/>
  <c r="L143" i="5"/>
  <c r="N143" i="5"/>
  <c r="P143" i="5"/>
  <c r="R143" i="5"/>
  <c r="F69" i="5"/>
  <c r="H69" i="5"/>
  <c r="F70" i="5"/>
  <c r="H70" i="5"/>
  <c r="F71" i="5"/>
  <c r="H71" i="5"/>
  <c r="F66" i="5"/>
  <c r="H66" i="5"/>
  <c r="F50" i="5"/>
  <c r="H50" i="5"/>
  <c r="F12" i="5"/>
  <c r="H12" i="5"/>
  <c r="F10" i="5"/>
  <c r="H10" i="5"/>
  <c r="L48" i="5"/>
  <c r="N48" i="5"/>
  <c r="P48" i="5"/>
  <c r="R48" i="5"/>
  <c r="L91" i="5"/>
  <c r="N91" i="5"/>
  <c r="P91" i="5"/>
  <c r="R91" i="5"/>
  <c r="F147" i="5"/>
  <c r="F143" i="5"/>
  <c r="F142" i="5"/>
  <c r="F141" i="5"/>
  <c r="F140" i="5"/>
  <c r="F136" i="5"/>
  <c r="F135" i="5"/>
  <c r="F134" i="5"/>
  <c r="F133" i="5"/>
  <c r="F132" i="5"/>
  <c r="F131" i="5"/>
  <c r="F130" i="5"/>
  <c r="F129" i="5"/>
  <c r="F128" i="5"/>
  <c r="F127" i="5"/>
  <c r="F126" i="5"/>
  <c r="F123" i="5"/>
  <c r="F122" i="5"/>
  <c r="F108" i="5"/>
  <c r="F107" i="5"/>
  <c r="F106" i="5"/>
  <c r="F105" i="5"/>
  <c r="F104" i="5"/>
  <c r="F103" i="5"/>
  <c r="F102" i="5"/>
  <c r="F101" i="5"/>
  <c r="N90" i="5"/>
  <c r="P90" i="5"/>
  <c r="P89" i="5"/>
  <c r="P80" i="5"/>
  <c r="P81" i="5"/>
  <c r="P82" i="5"/>
  <c r="P83" i="5"/>
  <c r="P84" i="5"/>
  <c r="H85" i="5"/>
  <c r="P85" i="5"/>
  <c r="P86" i="5"/>
  <c r="P87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53" i="5"/>
  <c r="P54" i="5"/>
  <c r="P55" i="5"/>
  <c r="P40" i="5"/>
  <c r="P41" i="5"/>
  <c r="P42" i="5"/>
  <c r="P43" i="5"/>
  <c r="P44" i="5"/>
  <c r="P45" i="5"/>
  <c r="P46" i="5"/>
  <c r="P47" i="5"/>
  <c r="P49" i="5"/>
  <c r="P50" i="5"/>
  <c r="P51" i="5"/>
  <c r="H35" i="5"/>
  <c r="P35" i="5"/>
  <c r="H36" i="5"/>
  <c r="P36" i="5"/>
  <c r="P37" i="5"/>
  <c r="P38" i="5"/>
  <c r="P15" i="5"/>
  <c r="P16" i="5"/>
  <c r="P17" i="5"/>
  <c r="P18" i="5"/>
  <c r="P19" i="5"/>
  <c r="P20" i="5"/>
  <c r="P21" i="5"/>
  <c r="P22" i="5"/>
  <c r="P23" i="5"/>
  <c r="P24" i="5"/>
  <c r="P26" i="5"/>
  <c r="P28" i="5"/>
  <c r="P29" i="5"/>
  <c r="P30" i="5"/>
  <c r="P31" i="5"/>
  <c r="P32" i="5"/>
  <c r="P33" i="5"/>
  <c r="P9" i="5"/>
  <c r="P10" i="5"/>
  <c r="P11" i="5"/>
  <c r="P12" i="5"/>
  <c r="P13" i="5"/>
  <c r="P93" i="5"/>
  <c r="R90" i="5"/>
  <c r="R89" i="5"/>
  <c r="R80" i="5"/>
  <c r="R81" i="5"/>
  <c r="R82" i="5"/>
  <c r="R83" i="5"/>
  <c r="R84" i="5"/>
  <c r="R85" i="5"/>
  <c r="R86" i="5"/>
  <c r="R87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53" i="5"/>
  <c r="R54" i="5"/>
  <c r="R55" i="5"/>
  <c r="R40" i="5"/>
  <c r="R41" i="5"/>
  <c r="R42" i="5"/>
  <c r="R43" i="5"/>
  <c r="R44" i="5"/>
  <c r="R45" i="5"/>
  <c r="R46" i="5"/>
  <c r="R47" i="5"/>
  <c r="R49" i="5"/>
  <c r="R50" i="5"/>
  <c r="R51" i="5"/>
  <c r="R35" i="5"/>
  <c r="R36" i="5"/>
  <c r="R37" i="5"/>
  <c r="R38" i="5"/>
  <c r="R15" i="5"/>
  <c r="R16" i="5"/>
  <c r="R17" i="5"/>
  <c r="R18" i="5"/>
  <c r="R19" i="5"/>
  <c r="R20" i="5"/>
  <c r="R21" i="5"/>
  <c r="R22" i="5"/>
  <c r="R23" i="5"/>
  <c r="R24" i="5"/>
  <c r="R26" i="5"/>
  <c r="R28" i="5"/>
  <c r="R29" i="5"/>
  <c r="R30" i="5"/>
  <c r="R31" i="5"/>
  <c r="R32" i="5"/>
  <c r="R33" i="5"/>
  <c r="R9" i="5"/>
  <c r="R10" i="5"/>
  <c r="R11" i="5"/>
  <c r="R12" i="5"/>
  <c r="R13" i="5"/>
  <c r="R93" i="5"/>
  <c r="N89" i="5"/>
  <c r="N80" i="5"/>
  <c r="N81" i="5"/>
  <c r="N82" i="5"/>
  <c r="N83" i="5"/>
  <c r="N84" i="5"/>
  <c r="N85" i="5"/>
  <c r="N86" i="5"/>
  <c r="N87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53" i="5"/>
  <c r="N54" i="5"/>
  <c r="N55" i="5"/>
  <c r="N40" i="5"/>
  <c r="N41" i="5"/>
  <c r="N42" i="5"/>
  <c r="N43" i="5"/>
  <c r="N44" i="5"/>
  <c r="N45" i="5"/>
  <c r="N46" i="5"/>
  <c r="N47" i="5"/>
  <c r="N49" i="5"/>
  <c r="N50" i="5"/>
  <c r="N51" i="5"/>
  <c r="N35" i="5"/>
  <c r="N36" i="5"/>
  <c r="N37" i="5"/>
  <c r="N38" i="5"/>
  <c r="N15" i="5"/>
  <c r="N16" i="5"/>
  <c r="N17" i="5"/>
  <c r="N18" i="5"/>
  <c r="N19" i="5"/>
  <c r="N20" i="5"/>
  <c r="N21" i="5"/>
  <c r="N22" i="5"/>
  <c r="N23" i="5"/>
  <c r="N24" i="5"/>
  <c r="N26" i="5"/>
  <c r="N28" i="5"/>
  <c r="N29" i="5"/>
  <c r="N30" i="5"/>
  <c r="N31" i="5"/>
  <c r="N32" i="5"/>
  <c r="N33" i="5"/>
  <c r="N9" i="5"/>
  <c r="N10" i="5"/>
  <c r="N11" i="5"/>
  <c r="N12" i="5"/>
  <c r="N13" i="5"/>
  <c r="N93" i="5"/>
  <c r="L90" i="5"/>
  <c r="L89" i="5"/>
  <c r="L80" i="5"/>
  <c r="L81" i="5"/>
  <c r="L82" i="5"/>
  <c r="L83" i="5"/>
  <c r="L84" i="5"/>
  <c r="L85" i="5"/>
  <c r="L86" i="5"/>
  <c r="L87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53" i="5"/>
  <c r="L54" i="5"/>
  <c r="L55" i="5"/>
  <c r="L40" i="5"/>
  <c r="L41" i="5"/>
  <c r="L42" i="5"/>
  <c r="L43" i="5"/>
  <c r="L44" i="5"/>
  <c r="L45" i="5"/>
  <c r="L46" i="5"/>
  <c r="L47" i="5"/>
  <c r="L49" i="5"/>
  <c r="L50" i="5"/>
  <c r="L51" i="5"/>
  <c r="L35" i="5"/>
  <c r="L36" i="5"/>
  <c r="L37" i="5"/>
  <c r="L38" i="5"/>
  <c r="L15" i="5"/>
  <c r="L16" i="5"/>
  <c r="L17" i="5"/>
  <c r="L18" i="5"/>
  <c r="L19" i="5"/>
  <c r="L20" i="5"/>
  <c r="L21" i="5"/>
  <c r="L22" i="5"/>
  <c r="L23" i="5"/>
  <c r="L24" i="5"/>
  <c r="L26" i="5"/>
  <c r="L28" i="5"/>
  <c r="L29" i="5"/>
  <c r="L30" i="5"/>
  <c r="L31" i="5"/>
  <c r="L32" i="5"/>
  <c r="L33" i="5"/>
  <c r="L9" i="5"/>
  <c r="L10" i="5"/>
  <c r="L11" i="5"/>
  <c r="L12" i="5"/>
  <c r="L13" i="5"/>
  <c r="L93" i="5"/>
  <c r="H87" i="5"/>
  <c r="H77" i="5"/>
  <c r="H55" i="5"/>
  <c r="H51" i="5"/>
  <c r="H38" i="5"/>
  <c r="H13" i="5"/>
  <c r="H93" i="5"/>
  <c r="F91" i="5"/>
  <c r="F90" i="5"/>
  <c r="F89" i="5"/>
  <c r="F80" i="5"/>
  <c r="F81" i="5"/>
  <c r="F82" i="5"/>
  <c r="F83" i="5"/>
  <c r="F84" i="5"/>
  <c r="F85" i="5"/>
  <c r="F86" i="5"/>
  <c r="F87" i="5"/>
  <c r="F64" i="5"/>
  <c r="F65" i="5"/>
  <c r="F67" i="5"/>
  <c r="F68" i="5"/>
  <c r="F72" i="5"/>
  <c r="F73" i="5"/>
  <c r="F74" i="5"/>
  <c r="F75" i="5"/>
  <c r="F76" i="5"/>
  <c r="F77" i="5"/>
  <c r="F53" i="5"/>
  <c r="F54" i="5"/>
  <c r="F55" i="5"/>
  <c r="F40" i="5"/>
  <c r="F41" i="5"/>
  <c r="F42" i="5"/>
  <c r="F43" i="5"/>
  <c r="F44" i="5"/>
  <c r="F45" i="5"/>
  <c r="F46" i="5"/>
  <c r="F47" i="5"/>
  <c r="F48" i="5"/>
  <c r="F49" i="5"/>
  <c r="F51" i="5"/>
  <c r="F35" i="5"/>
  <c r="F36" i="5"/>
  <c r="F37" i="5"/>
  <c r="F38" i="5"/>
  <c r="F20" i="5"/>
  <c r="F22" i="5"/>
  <c r="F23" i="5"/>
  <c r="F28" i="5"/>
  <c r="F32" i="5"/>
  <c r="F33" i="5"/>
  <c r="F9" i="5"/>
  <c r="F11" i="5"/>
  <c r="F13" i="5"/>
  <c r="F93" i="5"/>
  <c r="R171" i="5"/>
  <c r="R170" i="5"/>
  <c r="P171" i="5"/>
  <c r="P170" i="5"/>
  <c r="N171" i="5"/>
  <c r="N170" i="5"/>
  <c r="R140" i="5"/>
  <c r="R141" i="5"/>
  <c r="R145" i="5"/>
  <c r="P140" i="5"/>
  <c r="P141" i="5"/>
  <c r="P145" i="5"/>
  <c r="N140" i="5"/>
  <c r="N141" i="5"/>
  <c r="N145" i="5"/>
  <c r="L140" i="5"/>
  <c r="L141" i="5"/>
  <c r="L145" i="5"/>
  <c r="H145" i="5"/>
  <c r="N127" i="5"/>
  <c r="N128" i="5"/>
  <c r="N129" i="5"/>
  <c r="N130" i="5"/>
  <c r="N131" i="5"/>
  <c r="N132" i="5"/>
  <c r="N133" i="5"/>
  <c r="N134" i="5"/>
  <c r="N135" i="5"/>
  <c r="N136" i="5"/>
  <c r="N126" i="5"/>
  <c r="R105" i="5"/>
  <c r="R127" i="5"/>
  <c r="R128" i="5"/>
  <c r="R129" i="5"/>
  <c r="R130" i="5"/>
  <c r="R131" i="5"/>
  <c r="R132" i="5"/>
  <c r="R133" i="5"/>
  <c r="R134" i="5"/>
  <c r="R135" i="5"/>
  <c r="R136" i="5"/>
  <c r="R126" i="5"/>
  <c r="P127" i="5"/>
  <c r="P128" i="5"/>
  <c r="P129" i="5"/>
  <c r="P130" i="5"/>
  <c r="P131" i="5"/>
  <c r="P132" i="5"/>
  <c r="P133" i="5"/>
  <c r="P134" i="5"/>
  <c r="P135" i="5"/>
  <c r="P136" i="5"/>
  <c r="P126" i="5"/>
  <c r="R102" i="5"/>
  <c r="P105" i="5"/>
  <c r="P107" i="5"/>
  <c r="P108" i="5"/>
  <c r="P102" i="5"/>
  <c r="N105" i="5"/>
  <c r="N107" i="5"/>
  <c r="N108" i="5"/>
  <c r="N102" i="5"/>
  <c r="L108" i="5"/>
  <c r="L107" i="5"/>
  <c r="L105" i="5"/>
  <c r="L102" i="5"/>
  <c r="L127" i="5"/>
  <c r="L128" i="5"/>
  <c r="L129" i="5"/>
  <c r="L130" i="5"/>
  <c r="L131" i="5"/>
  <c r="L132" i="5"/>
  <c r="L133" i="5"/>
  <c r="L134" i="5"/>
  <c r="L135" i="5"/>
  <c r="L136" i="5"/>
  <c r="L126" i="5"/>
  <c r="H138" i="5"/>
  <c r="R169" i="5"/>
  <c r="R174" i="5"/>
  <c r="P169" i="5"/>
  <c r="P174" i="5"/>
  <c r="N169" i="5"/>
  <c r="N174" i="5"/>
  <c r="R138" i="5"/>
  <c r="N138" i="5"/>
  <c r="P138" i="5"/>
  <c r="L138" i="5"/>
  <c r="F145" i="5"/>
  <c r="R151" i="5"/>
  <c r="P151" i="5"/>
  <c r="N151" i="5"/>
  <c r="L151" i="5"/>
  <c r="F138" i="5"/>
  <c r="H103" i="5"/>
  <c r="R107" i="5"/>
  <c r="R108" i="5"/>
  <c r="R103" i="5"/>
  <c r="L103" i="5"/>
  <c r="N103" i="5"/>
  <c r="P103" i="5"/>
  <c r="S77" i="5"/>
  <c r="H106" i="5"/>
  <c r="P106" i="5"/>
  <c r="N106" i="5"/>
  <c r="L106" i="5"/>
  <c r="L104" i="5"/>
  <c r="N104" i="5"/>
  <c r="N110" i="5"/>
  <c r="P104" i="5"/>
  <c r="R104" i="5"/>
  <c r="R106" i="5"/>
  <c r="H110" i="5"/>
  <c r="F110" i="5"/>
  <c r="H112" i="5"/>
  <c r="F57" i="5"/>
  <c r="F62" i="5"/>
  <c r="H57" i="5"/>
  <c r="L57" i="5"/>
  <c r="L62" i="5"/>
  <c r="P57" i="5"/>
  <c r="P62" i="5"/>
  <c r="R57" i="5"/>
  <c r="R62" i="5"/>
  <c r="L110" i="5"/>
  <c r="R110" i="5"/>
  <c r="P110" i="5"/>
  <c r="N57" i="5"/>
  <c r="N62" i="5"/>
  <c r="F112" i="5"/>
  <c r="F164" i="5"/>
  <c r="P112" i="5"/>
  <c r="P113" i="5"/>
  <c r="R112" i="5"/>
  <c r="R113" i="5"/>
  <c r="H147" i="5"/>
  <c r="H153" i="5"/>
  <c r="L112" i="5"/>
  <c r="L113" i="5"/>
  <c r="N112" i="5"/>
  <c r="N113" i="5"/>
  <c r="F113" i="5"/>
  <c r="H113" i="5"/>
  <c r="H62" i="5"/>
  <c r="N147" i="5"/>
  <c r="L147" i="5"/>
  <c r="L153" i="5"/>
  <c r="P147" i="5"/>
  <c r="R147" i="5"/>
  <c r="R153" i="5"/>
  <c r="P153" i="5"/>
  <c r="N153" i="5"/>
  <c r="F124" i="5"/>
  <c r="L122" i="5"/>
  <c r="L123" i="5"/>
  <c r="L124" i="5"/>
  <c r="H122" i="5"/>
  <c r="H123" i="5"/>
  <c r="N122" i="5"/>
  <c r="P122" i="5"/>
  <c r="P123" i="5"/>
  <c r="N123" i="5"/>
  <c r="N124" i="5"/>
  <c r="R122" i="5"/>
  <c r="R123" i="5"/>
  <c r="H124" i="5"/>
  <c r="P124" i="5"/>
  <c r="R1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D126" authorId="0" shapeId="0" xr:uid="{87E23E08-23CD-4E81-ACF0-F62840D48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<sst xmlns="http://schemas.openxmlformats.org/spreadsheetml/2006/main" count="231" uniqueCount="174">
  <si>
    <t>PLAISTOW &amp; IFOLD PARISH COUNCIL</t>
  </si>
  <si>
    <t>BUDGET</t>
  </si>
  <si>
    <t>EXPENDITURE</t>
  </si>
  <si>
    <t>Accrual missed for 2011/12 £456.25</t>
  </si>
  <si>
    <t>Clerk's Expenses</t>
  </si>
  <si>
    <t>Audit Fees</t>
  </si>
  <si>
    <t>Data Protection Registration</t>
  </si>
  <si>
    <t>SALC increased their fee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</si>
  <si>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</si>
  <si>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</si>
  <si>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</si>
  <si>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</si>
  <si>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</si>
  <si>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</si>
  <si>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</si>
  <si>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</si>
  <si>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accrual not included in 2011/12 £147.98</t>
  </si>
  <si>
    <t>Postage</t>
  </si>
  <si>
    <t>VDS Post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</si>
  <si>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</si>
  <si>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</si>
  <si>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</si>
  <si>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</si>
  <si>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</si>
  <si>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</si>
  <si>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 xml:space="preserve">Youth Club </t>
  </si>
  <si>
    <t>Kirdford Mothers and Toddlers Group</t>
  </si>
  <si>
    <t>Additional Grants agreed during the year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</si>
  <si>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</si>
  <si>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</si>
  <si>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</si>
  <si>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</si>
  <si>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</si>
  <si>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</si>
  <si>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</si>
  <si>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</si>
  <si>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</si>
  <si>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</si>
  <si>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</si>
  <si>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</si>
  <si>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</si>
  <si>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Interest Received</t>
  </si>
  <si>
    <t>DRAFT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</si>
  <si>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</si>
  <si>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</si>
  <si>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</si>
  <si>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</si>
  <si>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</si>
  <si>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</si>
  <si>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 xml:space="preserve">Village Maintenenace </t>
  </si>
  <si>
    <t>General Reserve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</si>
  <si>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</si>
  <si>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</si>
  <si>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</si>
  <si>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</si>
  <si>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</si>
  <si>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</si>
  <si>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</si>
  <si>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</si>
  <si>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</si>
  <si>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</si>
  <si>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Movement</t>
  </si>
  <si>
    <t>Subscriptions</t>
  </si>
  <si>
    <t>PROJECTED</t>
  </si>
  <si>
    <t>CIL Payments</t>
  </si>
  <si>
    <t>`</t>
  </si>
  <si>
    <t>C/FWD</t>
  </si>
  <si>
    <t>B/FWD</t>
  </si>
  <si>
    <t>New Home Bonus</t>
  </si>
  <si>
    <t>Specified Reserve Total</t>
  </si>
  <si>
    <t>IFRA</t>
  </si>
  <si>
    <t>??</t>
  </si>
  <si>
    <t>Home Start</t>
  </si>
  <si>
    <t>The North Singers</t>
  </si>
  <si>
    <t>Telephone &amp; Internet</t>
  </si>
  <si>
    <t xml:space="preserve">Notice Boards </t>
  </si>
  <si>
    <t>Traffic Calming (Contingency)</t>
  </si>
  <si>
    <t>Bus Stop Refurbshment / Maintenance</t>
  </si>
  <si>
    <t>Insurance Claims</t>
  </si>
  <si>
    <t xml:space="preserve">Grants </t>
  </si>
  <si>
    <t>PROJECTS</t>
  </si>
  <si>
    <t>Playground Refurbishment</t>
  </si>
  <si>
    <t>Scenario 1.</t>
  </si>
  <si>
    <t>Scenario 2.</t>
  </si>
  <si>
    <t>Scenario 3.</t>
  </si>
  <si>
    <t>Scenario 4.</t>
  </si>
  <si>
    <t>Ringfenced Reserves</t>
  </si>
  <si>
    <t>Contingency Reserves</t>
  </si>
  <si>
    <t>TOTAL COMMITTED EXPENDITURE</t>
  </si>
  <si>
    <t>S</t>
  </si>
  <si>
    <t>Tree Surgery</t>
  </si>
  <si>
    <t>Publicity and Communications</t>
  </si>
  <si>
    <t>Public Works Loan Repayments and Interest</t>
  </si>
  <si>
    <t>Original Loan</t>
  </si>
  <si>
    <t>yyyy</t>
  </si>
  <si>
    <t>LOAN ACCOUNT</t>
  </si>
  <si>
    <t>Following Years Loan Repayment Reserve</t>
  </si>
  <si>
    <t>UNCHANGED PRECEPT</t>
  </si>
  <si>
    <t>Total Interest on Loan</t>
  </si>
  <si>
    <t>Opening Total Loan inc. Interest (Debt)</t>
  </si>
  <si>
    <t>Closing Total  Loan inc. Interest (Debt)</t>
  </si>
  <si>
    <t>Clerk's Training</t>
  </si>
  <si>
    <t>Parish Council Events (inc. Annual Assembly )</t>
  </si>
  <si>
    <t>31.03.2023</t>
  </si>
  <si>
    <t>Ifold Village Entrance Landscaping</t>
  </si>
  <si>
    <t xml:space="preserve">Ifold Playpark (former Unamed Project) </t>
  </si>
  <si>
    <t>???</t>
  </si>
  <si>
    <t>Crouchlands Development Planning Consultancy</t>
  </si>
  <si>
    <t>PRECEPT</t>
  </si>
  <si>
    <t>Neighbourhood Plan Grant</t>
  </si>
  <si>
    <t>New Home Bonus (NWB) - 2020/21 &amp; 2021/22</t>
  </si>
  <si>
    <t>New Home Bonus (NWB) - 2022/23</t>
  </si>
  <si>
    <t>Parish Council Event - Queens Platinum Celebrations</t>
  </si>
  <si>
    <t>Projected Underspend</t>
  </si>
  <si>
    <t xml:space="preserve">PRECEPT + £0K </t>
  </si>
  <si>
    <t>Impact on Council Rate - Band D per Year</t>
  </si>
  <si>
    <t>Bench Replacement and Maintenance</t>
  </si>
  <si>
    <t>Winter &amp; Emergency Plan Committee</t>
  </si>
  <si>
    <t>Queens Platinum Celebrations inc. "Tree ThroughTime"</t>
  </si>
  <si>
    <t>2022/2023</t>
  </si>
  <si>
    <t>2023/24</t>
  </si>
  <si>
    <t xml:space="preserve">Repayment of Loan Capital to PWLB up to 2022/2023  </t>
  </si>
  <si>
    <t>Repayment of interest to PWLB (Expenditure) up to 2022/2023</t>
  </si>
  <si>
    <t xml:space="preserve">Repayment of Loan Capital to PWLB in 2023/2024  </t>
  </si>
  <si>
    <t>Repayment of interest to PWLB (Expenditure) in 2023/2024</t>
  </si>
  <si>
    <t>2 yrs 173 Days to repay</t>
  </si>
  <si>
    <t>As at 31.03.2022 &amp; 2023</t>
  </si>
  <si>
    <t>LOAN OUTSTANDING (Debt) as at 31/03.2024</t>
  </si>
  <si>
    <t>RESERVES INCLUDING LOAN AS AT 31.03.2024</t>
  </si>
  <si>
    <t>MEMO: Original Budgeted Reserves  at 31.03.2023</t>
  </si>
  <si>
    <t>31.03.2024</t>
  </si>
  <si>
    <t>DRAFT BUDGET 2023/2024</t>
  </si>
  <si>
    <t>Community Post Office Service</t>
  </si>
  <si>
    <t>Winterton Hall -  Repairs &amp; Maintenance</t>
  </si>
  <si>
    <t>Winterton Hall - Legionella Training &amp; Water Sampling</t>
  </si>
  <si>
    <t>Foxbridge Development Planning Consultancy</t>
  </si>
  <si>
    <t>Neighbourhood Planning Administration</t>
  </si>
  <si>
    <t>Crouchlands Development Planning Consultancy
Foxbridge Development Planning Consultancy
Neighbourhood Planning Administrationxbridge Development Planning Consultancy</t>
  </si>
  <si>
    <t>Winterton Hall - Repairs &amp; Maintenance Contingency</t>
  </si>
  <si>
    <t xml:space="preserve">Ifold Playpark </t>
  </si>
  <si>
    <t>Traffic Calming</t>
  </si>
  <si>
    <t>%</t>
  </si>
  <si>
    <t>Uplift</t>
  </si>
  <si>
    <t>Clerk's Salary and Oncosts (Pension etc)</t>
  </si>
  <si>
    <t>Payroll Administration</t>
  </si>
  <si>
    <t>Quote</t>
  </si>
  <si>
    <t>Other Expenses (Inc. Elections)</t>
  </si>
  <si>
    <t>Web Site Maintenance &amp; Update</t>
  </si>
  <si>
    <t>Impact on Council Rate - Band E per Year</t>
  </si>
  <si>
    <t>Impact on Council Rate - Band F per Year</t>
  </si>
  <si>
    <t>Impact on Council Rate - Band G per Year</t>
  </si>
  <si>
    <t>Dwellings</t>
  </si>
  <si>
    <t>Other, A,B, C &amp; H</t>
  </si>
  <si>
    <t xml:space="preserve">    </t>
  </si>
  <si>
    <t>Note:</t>
  </si>
  <si>
    <t>See note</t>
  </si>
  <si>
    <t>Although the recommended Salary uplift for inclusion in the</t>
  </si>
  <si>
    <t xml:space="preserve">2023/24 budgets is 7% only 3% has been included in this </t>
  </si>
  <si>
    <t>draft budget.</t>
  </si>
  <si>
    <t xml:space="preserve">PRECEPT + £6.5K </t>
  </si>
  <si>
    <t xml:space="preserve">PRECEPT + £10K </t>
  </si>
  <si>
    <t xml:space="preserve">PRECEPT + £13.5K </t>
  </si>
  <si>
    <t xml:space="preserve">                                  </t>
  </si>
  <si>
    <t>Current</t>
  </si>
  <si>
    <t>Rate p.a</t>
  </si>
  <si>
    <t>Increase</t>
  </si>
  <si>
    <t>Foxbridge/Other Development Planning Consultancy</t>
  </si>
  <si>
    <t>(✔️)</t>
  </si>
  <si>
    <t>(❓)</t>
  </si>
  <si>
    <t>Note</t>
  </si>
  <si>
    <t>Recommended Minimum Reserve (Net Revenue Expenditure-NRE)</t>
  </si>
  <si>
    <t>PRECEPT + £22.5K</t>
  </si>
  <si>
    <t>prc 09.01.2023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</si>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</sst>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_);[Red]\(&quot;£&quot;#,##0.00\)"/>
    <numFmt numFmtId="165" formatCode="&quot;$&quot;#,##0_);\(&quot;$&quot;#,##0\)"/>
    <numFmt numFmtId="166" formatCode="0.0%"/>
    <numFmt numFmtId="167" formatCode="#,##0.00_);[White]\(#,##0.00\)"/>
    <numFmt numFmtId="168" formatCode="0.0%;\(0.0%\)"/>
    <numFmt numFmtId="169" formatCode="#,##0.00;[Red]#,##0.00"/>
    <numFmt numFmtId="170" formatCode="#,##0;[Red]#,##0"/>
  </numFmts>
  <fonts count="37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1"/>
      <name val="Helvetica Neue"/>
      <family val="2"/>
    </font>
    <font>
      <sz val="8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12"/>
      <color indexed="8"/>
      <name val="Helvetica Neue"/>
      <family val="2"/>
    </font>
    <font>
      <sz val="12"/>
      <color indexed="9"/>
      <name val="Helvetica Neue"/>
      <family val="2"/>
    </font>
    <font>
      <b/>
      <sz val="11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sz val="20"/>
      <color indexed="8"/>
      <name val="Helvetica Neue"/>
      <family val="2"/>
    </font>
    <font>
      <b/>
      <sz val="20"/>
      <color indexed="8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color indexed="8"/>
      <name val="Helvetica Neue"/>
      <family val="2"/>
    </font>
    <font>
      <u/>
      <sz val="14"/>
      <color indexed="8"/>
      <name val="Helvetica Neue"/>
      <family val="2"/>
    </font>
    <font>
      <b/>
      <sz val="11"/>
      <color indexed="8"/>
      <name val="Helvetica Neue"/>
      <family val="2"/>
    </font>
    <font>
      <b/>
      <sz val="13"/>
      <color indexed="8"/>
      <name val="Helvetica Neue"/>
      <family val="2"/>
    </font>
    <font>
      <b/>
      <i/>
      <sz val="20"/>
      <color indexed="8"/>
      <name val="Helvetica Neue"/>
      <family val="2"/>
    </font>
    <font>
      <i/>
      <sz val="12"/>
      <color indexed="8"/>
      <name val="Helvetica Neue"/>
      <family val="2"/>
    </font>
    <font>
      <sz val="10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7A1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71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0" fontId="1" fillId="0" borderId="5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7" xfId="0" applyFont="1" applyBorder="1">
      <alignment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2" fillId="0" borderId="8" xfId="0" applyFont="1" applyBorder="1">
      <alignment vertical="top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13" xfId="0" applyNumberFormat="1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0" fontId="2" fillId="0" borderId="5" xfId="0" applyFont="1" applyBorder="1">
      <alignment vertical="top"/>
    </xf>
    <xf numFmtId="40" fontId="3" fillId="0" borderId="0" xfId="0" applyNumberFormat="1" applyFont="1">
      <alignment vertical="top"/>
    </xf>
    <xf numFmtId="166" fontId="10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2" fillId="0" borderId="0" xfId="0" applyFont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40" fontId="11" fillId="3" borderId="30" xfId="0" applyNumberFormat="1" applyFont="1" applyFill="1" applyBorder="1">
      <alignment vertical="top"/>
    </xf>
    <xf numFmtId="168" fontId="10" fillId="0" borderId="0" xfId="0" applyNumberFormat="1" applyFont="1" applyAlignment="1">
      <alignment vertical="center"/>
    </xf>
    <xf numFmtId="0" fontId="0" fillId="0" borderId="7" xfId="0" applyBorder="1">
      <alignment vertical="top"/>
    </xf>
    <xf numFmtId="0" fontId="0" fillId="0" borderId="1" xfId="0" applyBorder="1">
      <alignment vertical="top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9" xfId="0" applyBorder="1" applyAlignment="1"/>
    <xf numFmtId="0" fontId="0" fillId="0" borderId="34" xfId="0" applyBorder="1">
      <alignment vertical="top"/>
    </xf>
    <xf numFmtId="0" fontId="0" fillId="0" borderId="35" xfId="0" applyBorder="1">
      <alignment vertical="top"/>
    </xf>
    <xf numFmtId="0" fontId="10" fillId="0" borderId="0" xfId="0" applyFont="1" applyAlignment="1">
      <alignment horizontal="center" vertical="center"/>
    </xf>
    <xf numFmtId="40" fontId="3" fillId="0" borderId="13" xfId="0" applyNumberFormat="1" applyFont="1" applyBorder="1">
      <alignment vertical="top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0" fontId="3" fillId="0" borderId="16" xfId="0" applyFont="1" applyBorder="1">
      <alignment vertical="top"/>
    </xf>
    <xf numFmtId="40" fontId="3" fillId="0" borderId="37" xfId="0" applyNumberFormat="1" applyFont="1" applyBorder="1">
      <alignment vertical="top"/>
    </xf>
    <xf numFmtId="0" fontId="14" fillId="0" borderId="0" xfId="0" applyFont="1">
      <alignment vertical="top"/>
    </xf>
    <xf numFmtId="40" fontId="9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7" xfId="0" applyFont="1" applyBorder="1">
      <alignment vertical="top"/>
    </xf>
    <xf numFmtId="0" fontId="11" fillId="0" borderId="33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11" fillId="0" borderId="16" xfId="0" applyFont="1" applyBorder="1">
      <alignment vertical="top"/>
    </xf>
    <xf numFmtId="40" fontId="11" fillId="0" borderId="0" xfId="0" applyNumberFormat="1" applyFont="1">
      <alignment vertical="top"/>
    </xf>
    <xf numFmtId="0" fontId="9" fillId="0" borderId="13" xfId="0" applyFont="1" applyBorder="1">
      <alignment vertical="top"/>
    </xf>
    <xf numFmtId="40" fontId="11" fillId="0" borderId="13" xfId="0" applyNumberFormat="1" applyFont="1" applyBorder="1">
      <alignment vertical="top"/>
    </xf>
    <xf numFmtId="40" fontId="11" fillId="0" borderId="16" xfId="0" applyNumberFormat="1" applyFont="1" applyBorder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40" fontId="9" fillId="0" borderId="13" xfId="0" applyNumberFormat="1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4" fillId="0" borderId="39" xfId="0" applyFont="1" applyBorder="1">
      <alignment vertical="top"/>
    </xf>
    <xf numFmtId="40" fontId="9" fillId="0" borderId="16" xfId="0" applyNumberFormat="1" applyFont="1" applyBorder="1">
      <alignment vertical="top"/>
    </xf>
    <xf numFmtId="0" fontId="11" fillId="0" borderId="0" xfId="0" applyFont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5" fillId="0" borderId="34" xfId="0" applyFont="1" applyBorder="1">
      <alignment vertical="top"/>
    </xf>
    <xf numFmtId="0" fontId="15" fillId="0" borderId="0" xfId="0" applyFont="1">
      <alignment vertical="top"/>
    </xf>
    <xf numFmtId="0" fontId="15" fillId="0" borderId="7" xfId="0" applyFont="1" applyBorder="1">
      <alignment vertical="top"/>
    </xf>
    <xf numFmtId="0" fontId="15" fillId="0" borderId="23" xfId="0" applyFont="1" applyBorder="1">
      <alignment vertical="top"/>
    </xf>
    <xf numFmtId="0" fontId="15" fillId="0" borderId="24" xfId="0" applyFont="1" applyBorder="1">
      <alignment vertical="top"/>
    </xf>
    <xf numFmtId="0" fontId="15" fillId="0" borderId="25" xfId="0" applyFont="1" applyBorder="1" applyAlignment="1">
      <alignment horizontal="right" vertical="top"/>
    </xf>
    <xf numFmtId="0" fontId="13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15" fillId="0" borderId="36" xfId="0" applyFont="1" applyBorder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top"/>
    </xf>
    <xf numFmtId="0" fontId="3" fillId="0" borderId="0" xfId="0" applyFont="1">
      <alignment vertical="top"/>
    </xf>
    <xf numFmtId="0" fontId="3" fillId="0" borderId="7" xfId="0" applyFont="1" applyBorder="1">
      <alignment vertical="top"/>
    </xf>
    <xf numFmtId="0" fontId="18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4" fillId="0" borderId="14" xfId="0" applyFont="1" applyBorder="1" applyAlignment="1">
      <alignment horizontal="center" vertical="top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8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41" xfId="0" applyFont="1" applyBorder="1" applyAlignment="1">
      <alignment horizontal="left"/>
    </xf>
    <xf numFmtId="0" fontId="15" fillId="0" borderId="21" xfId="0" applyFont="1" applyBorder="1" applyAlignment="1"/>
    <xf numFmtId="0" fontId="13" fillId="0" borderId="0" xfId="0" applyFont="1" applyAlignment="1"/>
    <xf numFmtId="0" fontId="15" fillId="0" borderId="0" xfId="0" applyFont="1" applyAlignment="1"/>
    <xf numFmtId="0" fontId="18" fillId="0" borderId="1" xfId="0" applyFont="1" applyBorder="1">
      <alignment vertical="top"/>
    </xf>
    <xf numFmtId="0" fontId="15" fillId="0" borderId="1" xfId="0" applyFont="1" applyBorder="1">
      <alignment vertical="top"/>
    </xf>
    <xf numFmtId="0" fontId="15" fillId="0" borderId="1" xfId="0" applyFont="1" applyBorder="1" applyAlignment="1"/>
    <xf numFmtId="0" fontId="14" fillId="0" borderId="1" xfId="0" applyFont="1" applyBorder="1">
      <alignment vertical="top"/>
    </xf>
    <xf numFmtId="0" fontId="14" fillId="0" borderId="3" xfId="0" applyFont="1" applyBorder="1">
      <alignment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>
      <alignment vertical="top"/>
    </xf>
    <xf numFmtId="0" fontId="11" fillId="0" borderId="44" xfId="0" applyFont="1" applyBorder="1">
      <alignment vertical="top"/>
    </xf>
    <xf numFmtId="40" fontId="11" fillId="0" borderId="44" xfId="0" applyNumberFormat="1" applyFont="1" applyBorder="1">
      <alignment vertical="top"/>
    </xf>
    <xf numFmtId="0" fontId="11" fillId="0" borderId="4" xfId="0" applyFont="1" applyBorder="1">
      <alignment vertical="top"/>
    </xf>
    <xf numFmtId="0" fontId="11" fillId="0" borderId="5" xfId="0" applyFont="1" applyBorder="1">
      <alignment vertical="top"/>
    </xf>
    <xf numFmtId="0" fontId="14" fillId="0" borderId="9" xfId="0" applyFont="1" applyBorder="1">
      <alignment vertical="top"/>
    </xf>
    <xf numFmtId="0" fontId="11" fillId="0" borderId="46" xfId="0" applyFont="1" applyBorder="1" applyAlignment="1">
      <alignment horizontal="center" vertical="top"/>
    </xf>
    <xf numFmtId="0" fontId="11" fillId="0" borderId="47" xfId="0" applyFont="1" applyBorder="1">
      <alignment vertical="top"/>
    </xf>
    <xf numFmtId="0" fontId="11" fillId="0" borderId="48" xfId="0" applyFont="1" applyBorder="1">
      <alignment vertical="top"/>
    </xf>
    <xf numFmtId="40" fontId="11" fillId="0" borderId="48" xfId="0" applyNumberFormat="1" applyFont="1" applyBorder="1">
      <alignment vertical="top"/>
    </xf>
    <xf numFmtId="40" fontId="11" fillId="0" borderId="6" xfId="0" applyNumberFormat="1" applyFont="1" applyBorder="1">
      <alignment vertical="top"/>
    </xf>
    <xf numFmtId="0" fontId="11" fillId="0" borderId="6" xfId="0" applyFont="1" applyBorder="1">
      <alignment vertical="top"/>
    </xf>
    <xf numFmtId="0" fontId="11" fillId="0" borderId="8" xfId="0" applyFont="1" applyBorder="1">
      <alignment vertical="top"/>
    </xf>
    <xf numFmtId="0" fontId="14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40" fontId="9" fillId="0" borderId="6" xfId="0" applyNumberFormat="1" applyFont="1" applyBorder="1">
      <alignment vertical="top"/>
    </xf>
    <xf numFmtId="0" fontId="1" fillId="0" borderId="50" xfId="0" applyFont="1" applyBorder="1">
      <alignment vertical="top"/>
    </xf>
    <xf numFmtId="0" fontId="2" fillId="0" borderId="50" xfId="0" applyFont="1" applyBorder="1">
      <alignment vertical="top"/>
    </xf>
    <xf numFmtId="40" fontId="2" fillId="0" borderId="50" xfId="0" applyNumberFormat="1" applyFont="1" applyBorder="1">
      <alignment vertical="top"/>
    </xf>
    <xf numFmtId="0" fontId="2" fillId="0" borderId="50" xfId="0" applyFont="1" applyBorder="1" applyAlignment="1">
      <alignment horizontal="center" vertical="top"/>
    </xf>
    <xf numFmtId="0" fontId="11" fillId="0" borderId="51" xfId="0" applyFont="1" applyBorder="1">
      <alignment vertical="top"/>
    </xf>
    <xf numFmtId="0" fontId="13" fillId="0" borderId="24" xfId="0" applyFont="1" applyBorder="1">
      <alignment vertical="top"/>
    </xf>
    <xf numFmtId="0" fontId="15" fillId="0" borderId="27" xfId="0" applyFont="1" applyBorder="1">
      <alignment vertical="top"/>
    </xf>
    <xf numFmtId="0" fontId="9" fillId="0" borderId="6" xfId="0" applyFont="1" applyBorder="1" applyAlignment="1">
      <alignment horizontal="right"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11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8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4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0" fontId="19" fillId="0" borderId="4" xfId="0" applyFont="1" applyBorder="1">
      <alignment vertical="top"/>
    </xf>
    <xf numFmtId="40" fontId="3" fillId="0" borderId="16" xfId="0" applyNumberFormat="1" applyFont="1" applyFill="1" applyBorder="1">
      <alignment vertical="top"/>
    </xf>
    <xf numFmtId="40" fontId="3" fillId="0" borderId="0" xfId="0" applyNumberFormat="1" applyFont="1" applyFill="1" applyBorder="1">
      <alignment vertical="top"/>
    </xf>
    <xf numFmtId="40" fontId="11" fillId="0" borderId="16" xfId="0" applyNumberFormat="1" applyFont="1" applyFill="1" applyBorder="1">
      <alignment vertical="top"/>
    </xf>
    <xf numFmtId="40" fontId="11" fillId="0" borderId="0" xfId="0" applyNumberFormat="1" applyFont="1" applyFill="1" applyBorder="1">
      <alignment vertical="top"/>
    </xf>
    <xf numFmtId="40" fontId="11" fillId="0" borderId="49" xfId="0" applyNumberFormat="1" applyFont="1" applyFill="1" applyBorder="1">
      <alignment vertical="top"/>
    </xf>
    <xf numFmtId="40" fontId="11" fillId="0" borderId="6" xfId="0" applyNumberFormat="1" applyFont="1" applyFill="1" applyBorder="1">
      <alignment vertical="top"/>
    </xf>
    <xf numFmtId="40" fontId="11" fillId="0" borderId="45" xfId="0" applyNumberFormat="1" applyFont="1" applyFill="1" applyBorder="1">
      <alignment vertical="top"/>
    </xf>
    <xf numFmtId="40" fontId="11" fillId="0" borderId="4" xfId="0" applyNumberFormat="1" applyFont="1" applyFill="1" applyBorder="1">
      <alignment vertical="top"/>
    </xf>
    <xf numFmtId="40" fontId="9" fillId="0" borderId="16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40" fontId="11" fillId="0" borderId="0" xfId="0" applyNumberFormat="1" applyFont="1" applyFill="1">
      <alignment vertical="top"/>
    </xf>
    <xf numFmtId="40" fontId="2" fillId="0" borderId="16" xfId="0" applyNumberFormat="1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" fillId="0" borderId="11" xfId="0" applyNumberFormat="1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0" fontId="4" fillId="0" borderId="13" xfId="0" applyNumberFormat="1" applyFont="1" applyFill="1" applyBorder="1" applyAlignment="1">
      <alignment horizontal="center" vertical="top"/>
    </xf>
    <xf numFmtId="0" fontId="11" fillId="0" borderId="16" xfId="0" applyFont="1" applyFill="1" applyBorder="1">
      <alignment vertical="top"/>
    </xf>
    <xf numFmtId="0" fontId="11" fillId="0" borderId="0" xfId="0" applyFont="1" applyFill="1" applyBorder="1">
      <alignment vertical="top"/>
    </xf>
    <xf numFmtId="0" fontId="2" fillId="0" borderId="16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1" fillId="0" borderId="0" xfId="0" applyFont="1" applyFill="1">
      <alignment vertical="top"/>
    </xf>
    <xf numFmtId="0" fontId="19" fillId="0" borderId="4" xfId="0" applyFont="1" applyFill="1" applyBorder="1">
      <alignment vertical="top"/>
    </xf>
    <xf numFmtId="40" fontId="2" fillId="0" borderId="6" xfId="0" applyNumberFormat="1" applyFont="1" applyFill="1" applyBorder="1">
      <alignment vertical="top"/>
    </xf>
    <xf numFmtId="40" fontId="2" fillId="0" borderId="50" xfId="0" applyNumberFormat="1" applyFont="1" applyFill="1" applyBorder="1">
      <alignment vertical="top"/>
    </xf>
    <xf numFmtId="40" fontId="2" fillId="0" borderId="4" xfId="0" applyNumberFormat="1" applyFont="1" applyFill="1" applyBorder="1">
      <alignment vertical="top"/>
    </xf>
    <xf numFmtId="40" fontId="2" fillId="0" borderId="0" xfId="0" applyNumberFormat="1" applyFont="1" applyFill="1">
      <alignment vertical="top"/>
    </xf>
    <xf numFmtId="166" fontId="10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top"/>
    </xf>
    <xf numFmtId="49" fontId="14" fillId="0" borderId="0" xfId="0" applyNumberFormat="1" applyFont="1">
      <alignment vertical="top"/>
    </xf>
    <xf numFmtId="0" fontId="15" fillId="0" borderId="25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0" fontId="14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40" fontId="11" fillId="0" borderId="4" xfId="0" applyNumberFormat="1" applyFont="1" applyBorder="1">
      <alignment vertical="top"/>
    </xf>
    <xf numFmtId="40" fontId="9" fillId="0" borderId="4" xfId="0" applyNumberFormat="1" applyFont="1" applyBorder="1">
      <alignment vertical="top"/>
    </xf>
    <xf numFmtId="11" fontId="1" fillId="0" borderId="0" xfId="0" applyNumberFormat="1" applyFont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165" fontId="1" fillId="0" borderId="0" xfId="0" applyNumberFormat="1" applyFont="1">
      <alignment vertical="top"/>
    </xf>
    <xf numFmtId="165" fontId="1" fillId="0" borderId="0" xfId="0" applyNumberFormat="1" applyFont="1" applyFill="1" applyBorder="1">
      <alignment vertical="top"/>
    </xf>
    <xf numFmtId="165" fontId="1" fillId="0" borderId="0" xfId="0" applyNumberFormat="1" applyFont="1" applyBorder="1">
      <alignment vertical="top"/>
    </xf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40" fontId="4" fillId="4" borderId="11" xfId="0" applyNumberFormat="1" applyFont="1" applyFill="1" applyBorder="1" applyAlignment="1">
      <alignment horizontal="center" vertical="top"/>
    </xf>
    <xf numFmtId="40" fontId="4" fillId="4" borderId="13" xfId="0" applyNumberFormat="1" applyFont="1" applyFill="1" applyBorder="1" applyAlignment="1">
      <alignment horizontal="center" vertical="top"/>
    </xf>
    <xf numFmtId="40" fontId="4" fillId="4" borderId="14" xfId="0" applyNumberFormat="1" applyFont="1" applyFill="1" applyBorder="1" applyAlignment="1">
      <alignment horizontal="center" vertical="top"/>
    </xf>
    <xf numFmtId="40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0" fontId="3" fillId="0" borderId="1" xfId="0" applyNumberFormat="1" applyFont="1" applyFill="1" applyBorder="1">
      <alignment vertical="top"/>
    </xf>
    <xf numFmtId="40" fontId="11" fillId="0" borderId="1" xfId="0" applyNumberFormat="1" applyFont="1" applyFill="1" applyBorder="1">
      <alignment vertical="top"/>
    </xf>
    <xf numFmtId="40" fontId="9" fillId="0" borderId="65" xfId="0" applyNumberFormat="1" applyFont="1" applyFill="1" applyBorder="1">
      <alignment vertical="top"/>
    </xf>
    <xf numFmtId="40" fontId="9" fillId="0" borderId="1" xfId="0" applyNumberFormat="1" applyFont="1" applyFill="1" applyBorder="1">
      <alignment vertical="top"/>
    </xf>
    <xf numFmtId="40" fontId="11" fillId="0" borderId="65" xfId="0" applyNumberFormat="1" applyFont="1" applyFill="1" applyBorder="1">
      <alignment vertical="top"/>
    </xf>
    <xf numFmtId="40" fontId="3" fillId="0" borderId="65" xfId="0" applyNumberFormat="1" applyFont="1" applyFill="1" applyBorder="1">
      <alignment vertical="top"/>
    </xf>
    <xf numFmtId="40" fontId="9" fillId="0" borderId="9" xfId="0" applyNumberFormat="1" applyFont="1" applyFill="1" applyBorder="1">
      <alignment vertical="top"/>
    </xf>
    <xf numFmtId="9" fontId="11" fillId="0" borderId="1" xfId="0" applyNumberFormat="1" applyFont="1" applyFill="1" applyBorder="1">
      <alignment vertical="top"/>
    </xf>
    <xf numFmtId="40" fontId="2" fillId="0" borderId="9" xfId="0" applyNumberFormat="1" applyFont="1" applyFill="1" applyBorder="1">
      <alignment vertical="top"/>
    </xf>
    <xf numFmtId="40" fontId="2" fillId="0" borderId="1" xfId="0" applyNumberFormat="1" applyFont="1" applyFill="1" applyBorder="1">
      <alignment vertical="top"/>
    </xf>
    <xf numFmtId="168" fontId="10" fillId="0" borderId="9" xfId="0" applyNumberFormat="1" applyFont="1" applyFill="1" applyBorder="1" applyAlignment="1">
      <alignment vertical="center"/>
    </xf>
    <xf numFmtId="40" fontId="4" fillId="0" borderId="1" xfId="0" applyNumberFormat="1" applyFont="1" applyFill="1" applyBorder="1" applyAlignment="1">
      <alignment horizontal="center" vertical="top"/>
    </xf>
    <xf numFmtId="40" fontId="0" fillId="0" borderId="1" xfId="0" applyNumberFormat="1" applyFill="1" applyBorder="1">
      <alignment vertical="top"/>
    </xf>
    <xf numFmtId="40" fontId="2" fillId="0" borderId="5" xfId="0" applyNumberFormat="1" applyFont="1" applyFill="1" applyBorder="1">
      <alignment vertical="top"/>
    </xf>
    <xf numFmtId="40" fontId="4" fillId="0" borderId="66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6" xfId="0" applyNumberFormat="1" applyFill="1" applyBorder="1">
      <alignment vertical="top"/>
    </xf>
    <xf numFmtId="40" fontId="11" fillId="0" borderId="66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6" xfId="0" applyNumberFormat="1" applyFont="1" applyFill="1" applyBorder="1">
      <alignment vertical="top"/>
    </xf>
    <xf numFmtId="40" fontId="3" fillId="0" borderId="66" xfId="0" applyNumberFormat="1" applyFont="1" applyFill="1" applyBorder="1">
      <alignment vertical="top"/>
    </xf>
    <xf numFmtId="0" fontId="4" fillId="0" borderId="66" xfId="0" applyFont="1" applyFill="1" applyBorder="1" applyAlignment="1">
      <alignment horizontal="center" vertical="top"/>
    </xf>
    <xf numFmtId="40" fontId="2" fillId="0" borderId="66" xfId="0" applyNumberFormat="1" applyFont="1" applyFill="1" applyBorder="1">
      <alignment vertical="top"/>
    </xf>
    <xf numFmtId="168" fontId="10" fillId="0" borderId="8" xfId="0" applyNumberFormat="1" applyFont="1" applyFill="1" applyBorder="1" applyAlignment="1">
      <alignment vertical="center"/>
    </xf>
    <xf numFmtId="40" fontId="9" fillId="0" borderId="67" xfId="0" applyNumberFormat="1" applyFont="1" applyFill="1" applyBorder="1">
      <alignment vertical="top"/>
    </xf>
    <xf numFmtId="9" fontId="11" fillId="0" borderId="66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19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8" xfId="0" applyNumberFormat="1" applyFont="1" applyFill="1" applyBorder="1">
      <alignment vertical="top"/>
    </xf>
    <xf numFmtId="0" fontId="19" fillId="0" borderId="3" xfId="0" applyFont="1" applyFill="1" applyBorder="1">
      <alignment vertical="top"/>
    </xf>
    <xf numFmtId="40" fontId="9" fillId="0" borderId="69" xfId="0" applyNumberFormat="1" applyFont="1" applyFill="1" applyBorder="1">
      <alignment vertical="top"/>
    </xf>
    <xf numFmtId="40" fontId="2" fillId="0" borderId="3" xfId="0" applyNumberFormat="1" applyFont="1" applyFill="1" applyBorder="1">
      <alignment vertical="top"/>
    </xf>
    <xf numFmtId="0" fontId="14" fillId="0" borderId="1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0" fontId="11" fillId="0" borderId="0" xfId="0" applyNumberFormat="1" applyFont="1" applyAlignment="1"/>
    <xf numFmtId="40" fontId="9" fillId="0" borderId="7" xfId="0" applyNumberFormat="1" applyFont="1" applyFill="1" applyBorder="1" applyAlignment="1"/>
    <xf numFmtId="40" fontId="9" fillId="0" borderId="1" xfId="0" applyNumberFormat="1" applyFont="1" applyFill="1" applyBorder="1" applyAlignment="1"/>
    <xf numFmtId="40" fontId="11" fillId="0" borderId="0" xfId="0" applyNumberFormat="1" applyFont="1" applyFill="1" applyAlignment="1"/>
    <xf numFmtId="0" fontId="11" fillId="0" borderId="0" xfId="0" applyFont="1" applyAlignment="1"/>
    <xf numFmtId="0" fontId="11" fillId="0" borderId="7" xfId="0" applyFont="1" applyBorder="1" applyAlignment="1"/>
    <xf numFmtId="0" fontId="14" fillId="0" borderId="0" xfId="0" applyFont="1" applyAlignment="1"/>
    <xf numFmtId="0" fontId="21" fillId="0" borderId="0" xfId="0" applyFont="1" applyAlignment="1">
      <alignment horizontal="right"/>
    </xf>
    <xf numFmtId="0" fontId="20" fillId="0" borderId="0" xfId="0" applyFont="1">
      <alignment vertical="top"/>
    </xf>
    <xf numFmtId="0" fontId="20" fillId="0" borderId="0" xfId="0" applyFont="1" applyAlignment="1"/>
    <xf numFmtId="0" fontId="17" fillId="0" borderId="52" xfId="0" applyFont="1" applyBorder="1" applyAlignment="1">
      <alignment horizontal="center"/>
    </xf>
    <xf numFmtId="0" fontId="18" fillId="0" borderId="53" xfId="0" applyFont="1" applyBorder="1">
      <alignment vertical="top"/>
    </xf>
    <xf numFmtId="40" fontId="8" fillId="0" borderId="0" xfId="0" applyNumberFormat="1" applyFont="1" applyFill="1" applyAlignment="1">
      <alignment horizontal="center" vertical="top"/>
    </xf>
    <xf numFmtId="0" fontId="17" fillId="0" borderId="54" xfId="0" applyFont="1" applyBorder="1" applyAlignment="1">
      <alignment horizontal="right"/>
    </xf>
    <xf numFmtId="0" fontId="18" fillId="0" borderId="55" xfId="0" applyFont="1" applyBorder="1">
      <alignment vertical="top"/>
    </xf>
    <xf numFmtId="0" fontId="20" fillId="0" borderId="0" xfId="0" applyFont="1" applyBorder="1">
      <alignment vertical="top"/>
    </xf>
    <xf numFmtId="0" fontId="20" fillId="0" borderId="0" xfId="0" applyNumberFormat="1" applyFont="1">
      <alignment vertical="top"/>
    </xf>
    <xf numFmtId="0" fontId="20" fillId="0" borderId="0" xfId="0" applyNumberFormat="1" applyFont="1" applyAlignment="1"/>
    <xf numFmtId="0" fontId="18" fillId="0" borderId="0" xfId="0" applyNumberFormat="1" applyFont="1">
      <alignment vertical="top"/>
    </xf>
    <xf numFmtId="0" fontId="20" fillId="0" borderId="0" xfId="0" applyNumberFormat="1" applyFont="1" applyBorder="1">
      <alignment vertical="top"/>
    </xf>
    <xf numFmtId="0" fontId="3" fillId="0" borderId="0" xfId="0" applyNumberFormat="1" applyFont="1">
      <alignment vertical="top"/>
    </xf>
    <xf numFmtId="0" fontId="18" fillId="0" borderId="0" xfId="0" applyNumberFormat="1" applyFont="1" applyFill="1" applyBorder="1">
      <alignment vertical="top"/>
    </xf>
    <xf numFmtId="0" fontId="18" fillId="0" borderId="0" xfId="0" applyNumberFormat="1" applyFont="1" applyBorder="1">
      <alignment vertical="top"/>
    </xf>
    <xf numFmtId="40" fontId="21" fillId="5" borderId="20" xfId="0" applyNumberFormat="1" applyFont="1" applyFill="1" applyBorder="1" applyAlignment="1"/>
    <xf numFmtId="40" fontId="21" fillId="5" borderId="2" xfId="0" applyNumberFormat="1" applyFont="1" applyFill="1" applyBorder="1" applyAlignment="1"/>
    <xf numFmtId="40" fontId="11" fillId="4" borderId="13" xfId="0" applyNumberFormat="1" applyFont="1" applyFill="1" applyBorder="1">
      <alignment vertical="top"/>
    </xf>
    <xf numFmtId="40" fontId="11" fillId="4" borderId="22" xfId="0" applyNumberFormat="1" applyFont="1" applyFill="1" applyBorder="1">
      <alignment vertical="top"/>
    </xf>
    <xf numFmtId="40" fontId="12" fillId="0" borderId="0" xfId="0" applyNumberFormat="1" applyFont="1" applyAlignment="1">
      <alignment horizontal="center" vertical="top"/>
    </xf>
    <xf numFmtId="40" fontId="12" fillId="0" borderId="0" xfId="0" applyNumberFormat="1" applyFont="1" applyFill="1" applyAlignment="1">
      <alignment horizontal="center" vertical="top"/>
    </xf>
    <xf numFmtId="40" fontId="8" fillId="0" borderId="0" xfId="0" applyNumberFormat="1" applyFont="1" applyAlignment="1">
      <alignment horizontal="center"/>
    </xf>
    <xf numFmtId="40" fontId="3" fillId="0" borderId="0" xfId="0" applyNumberFormat="1" applyFont="1" applyFill="1" applyAlignment="1"/>
    <xf numFmtId="40" fontId="8" fillId="0" borderId="0" xfId="0" applyNumberFormat="1" applyFont="1" applyFill="1" applyAlignment="1">
      <alignment horizontal="center"/>
    </xf>
    <xf numFmtId="40" fontId="6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center" vertical="center"/>
    </xf>
    <xf numFmtId="40" fontId="6" fillId="0" borderId="7" xfId="0" applyNumberFormat="1" applyFont="1" applyFill="1" applyBorder="1" applyAlignment="1">
      <alignment horizontal="center" vertical="center"/>
    </xf>
    <xf numFmtId="40" fontId="6" fillId="0" borderId="1" xfId="0" applyNumberFormat="1" applyFont="1" applyFill="1" applyBorder="1" applyAlignment="1">
      <alignment horizontal="center" vertical="center"/>
    </xf>
    <xf numFmtId="40" fontId="2" fillId="0" borderId="0" xfId="0" applyNumberFormat="1" applyFont="1" applyFill="1" applyAlignment="1">
      <alignment vertical="center"/>
    </xf>
    <xf numFmtId="40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top"/>
    </xf>
    <xf numFmtId="0" fontId="20" fillId="0" borderId="0" xfId="0" applyNumberFormat="1" applyFont="1" applyAlignment="1">
      <alignment horizontal="center" vertical="top"/>
    </xf>
    <xf numFmtId="40" fontId="22" fillId="4" borderId="22" xfId="0" applyNumberFormat="1" applyFont="1" applyFill="1" applyBorder="1">
      <alignment vertical="top"/>
    </xf>
    <xf numFmtId="0" fontId="23" fillId="0" borderId="0" xfId="0" applyFont="1" applyAlignment="1">
      <alignment horizontal="center"/>
    </xf>
    <xf numFmtId="167" fontId="24" fillId="2" borderId="2" xfId="0" applyNumberFormat="1" applyFont="1" applyFill="1" applyBorder="1" applyAlignment="1"/>
    <xf numFmtId="40" fontId="25" fillId="0" borderId="0" xfId="0" applyNumberFormat="1" applyFont="1" applyAlignment="1"/>
    <xf numFmtId="167" fontId="24" fillId="0" borderId="7" xfId="0" applyNumberFormat="1" applyFont="1" applyFill="1" applyBorder="1" applyAlignment="1"/>
    <xf numFmtId="0" fontId="26" fillId="0" borderId="0" xfId="0" applyFont="1" applyAlignment="1">
      <alignment horizontal="center"/>
    </xf>
    <xf numFmtId="167" fontId="24" fillId="0" borderId="1" xfId="0" applyNumberFormat="1" applyFont="1" applyFill="1" applyBorder="1" applyAlignment="1"/>
    <xf numFmtId="40" fontId="25" fillId="0" borderId="0" xfId="0" applyNumberFormat="1" applyFont="1" applyFill="1" applyAlignment="1"/>
    <xf numFmtId="0" fontId="27" fillId="0" borderId="21" xfId="0" applyFont="1" applyBorder="1" applyAlignment="1">
      <alignment horizontal="center"/>
    </xf>
    <xf numFmtId="40" fontId="24" fillId="2" borderId="2" xfId="0" applyNumberFormat="1" applyFont="1" applyFill="1" applyBorder="1" applyAlignment="1"/>
    <xf numFmtId="40" fontId="24" fillId="0" borderId="16" xfId="0" applyNumberFormat="1" applyFont="1" applyBorder="1" applyAlignment="1"/>
    <xf numFmtId="0" fontId="26" fillId="0" borderId="0" xfId="0" applyFont="1" applyAlignment="1">
      <alignment horizontal="center" vertical="top"/>
    </xf>
    <xf numFmtId="40" fontId="23" fillId="0" borderId="16" xfId="0" applyNumberFormat="1" applyFont="1" applyBorder="1" applyAlignment="1"/>
    <xf numFmtId="40" fontId="23" fillId="0" borderId="0" xfId="0" applyNumberFormat="1" applyFont="1" applyFill="1" applyBorder="1" applyAlignment="1"/>
    <xf numFmtId="0" fontId="15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Border="1" applyAlignment="1"/>
    <xf numFmtId="0" fontId="11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/>
    <xf numFmtId="0" fontId="9" fillId="0" borderId="0" xfId="0" applyNumberFormat="1" applyFont="1" applyFill="1" applyAlignment="1"/>
    <xf numFmtId="0" fontId="14" fillId="0" borderId="0" xfId="0" applyNumberFormat="1" applyFont="1" applyBorder="1" applyAlignment="1"/>
    <xf numFmtId="40" fontId="16" fillId="6" borderId="2" xfId="0" applyNumberFormat="1" applyFont="1" applyFill="1" applyBorder="1" applyAlignment="1"/>
    <xf numFmtId="0" fontId="9" fillId="0" borderId="17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1" fillId="0" borderId="12" xfId="0" applyFont="1" applyFill="1" applyBorder="1">
      <alignment vertical="top"/>
    </xf>
    <xf numFmtId="0" fontId="11" fillId="0" borderId="72" xfId="0" applyFont="1" applyFill="1" applyBorder="1">
      <alignment vertical="top"/>
    </xf>
    <xf numFmtId="0" fontId="11" fillId="0" borderId="72" xfId="0" applyFont="1" applyBorder="1">
      <alignment vertical="top"/>
    </xf>
    <xf numFmtId="9" fontId="11" fillId="0" borderId="0" xfId="0" applyNumberFormat="1" applyFont="1">
      <alignment vertical="top"/>
    </xf>
    <xf numFmtId="40" fontId="2" fillId="0" borderId="16" xfId="0" applyNumberFormat="1" applyFont="1" applyBorder="1">
      <alignment vertical="top"/>
    </xf>
    <xf numFmtId="0" fontId="11" fillId="0" borderId="35" xfId="0" applyFont="1" applyBorder="1">
      <alignment vertical="top"/>
    </xf>
    <xf numFmtId="0" fontId="1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11" fillId="0" borderId="21" xfId="0" applyFont="1" applyBorder="1" applyAlignment="1">
      <alignment horizontal="center" vertical="top"/>
    </xf>
    <xf numFmtId="0" fontId="14" fillId="0" borderId="21" xfId="0" applyFont="1" applyBorder="1">
      <alignment vertical="top"/>
    </xf>
    <xf numFmtId="0" fontId="11" fillId="0" borderId="73" xfId="0" applyFont="1" applyBorder="1">
      <alignment vertical="top"/>
    </xf>
    <xf numFmtId="0" fontId="14" fillId="0" borderId="7" xfId="0" applyFont="1" applyBorder="1">
      <alignment vertical="top"/>
    </xf>
    <xf numFmtId="40" fontId="9" fillId="7" borderId="15" xfId="0" applyNumberFormat="1" applyFont="1" applyFill="1" applyBorder="1">
      <alignment vertical="top"/>
    </xf>
    <xf numFmtId="0" fontId="18" fillId="8" borderId="53" xfId="0" applyFont="1" applyFill="1" applyBorder="1">
      <alignment vertical="top"/>
    </xf>
    <xf numFmtId="0" fontId="18" fillId="8" borderId="57" xfId="0" applyFont="1" applyFill="1" applyBorder="1">
      <alignment vertical="top"/>
    </xf>
    <xf numFmtId="40" fontId="3" fillId="8" borderId="0" xfId="0" applyNumberFormat="1" applyFont="1" applyFill="1" applyBorder="1">
      <alignment vertical="top"/>
    </xf>
    <xf numFmtId="40" fontId="3" fillId="8" borderId="0" xfId="0" applyNumberFormat="1" applyFont="1" applyFill="1" applyBorder="1" applyAlignment="1">
      <alignment horizontal="center" vertical="top"/>
    </xf>
    <xf numFmtId="0" fontId="20" fillId="8" borderId="0" xfId="0" applyFont="1" applyFill="1" applyBorder="1">
      <alignment vertical="top"/>
    </xf>
    <xf numFmtId="0" fontId="20" fillId="8" borderId="59" xfId="0" applyFont="1" applyFill="1" applyBorder="1">
      <alignment vertical="top"/>
    </xf>
    <xf numFmtId="0" fontId="17" fillId="8" borderId="0" xfId="0" applyFont="1" applyFill="1" applyBorder="1" applyAlignment="1">
      <alignment horizontal="right"/>
    </xf>
    <xf numFmtId="0" fontId="4" fillId="8" borderId="0" xfId="0" applyFont="1" applyFill="1" applyBorder="1" applyAlignment="1"/>
    <xf numFmtId="40" fontId="4" fillId="8" borderId="0" xfId="0" applyNumberFormat="1" applyFont="1" applyFill="1" applyBorder="1" applyAlignment="1"/>
    <xf numFmtId="165" fontId="18" fillId="8" borderId="0" xfId="0" applyNumberFormat="1" applyFont="1" applyFill="1" applyBorder="1">
      <alignment vertical="top"/>
    </xf>
    <xf numFmtId="165" fontId="18" fillId="8" borderId="0" xfId="0" applyNumberFormat="1" applyFont="1" applyFill="1" applyBorder="1" applyAlignment="1">
      <alignment horizontal="center" vertical="top"/>
    </xf>
    <xf numFmtId="0" fontId="18" fillId="8" borderId="0" xfId="0" applyFont="1" applyFill="1" applyBorder="1">
      <alignment vertical="top"/>
    </xf>
    <xf numFmtId="0" fontId="18" fillId="8" borderId="59" xfId="0" applyFont="1" applyFill="1" applyBorder="1">
      <alignment vertical="top"/>
    </xf>
    <xf numFmtId="40" fontId="3" fillId="8" borderId="64" xfId="0" applyNumberFormat="1" applyFont="1" applyFill="1" applyBorder="1" applyAlignment="1">
      <alignment horizontal="center" vertical="top"/>
    </xf>
    <xf numFmtId="49" fontId="18" fillId="8" borderId="55" xfId="0" applyNumberFormat="1" applyFont="1" applyFill="1" applyBorder="1">
      <alignment vertical="top"/>
    </xf>
    <xf numFmtId="0" fontId="18" fillId="8" borderId="55" xfId="0" applyFont="1" applyFill="1" applyBorder="1">
      <alignment vertical="top"/>
    </xf>
    <xf numFmtId="0" fontId="18" fillId="8" borderId="56" xfId="0" applyFont="1" applyFill="1" applyBorder="1">
      <alignment vertical="top"/>
    </xf>
    <xf numFmtId="0" fontId="18" fillId="8" borderId="28" xfId="0" applyFont="1" applyFill="1" applyBorder="1">
      <alignment vertical="top"/>
    </xf>
    <xf numFmtId="0" fontId="3" fillId="8" borderId="58" xfId="0" applyFont="1" applyFill="1" applyBorder="1">
      <alignment vertical="top"/>
    </xf>
    <xf numFmtId="0" fontId="18" fillId="8" borderId="58" xfId="0" applyFont="1" applyFill="1" applyBorder="1">
      <alignment vertical="top"/>
    </xf>
    <xf numFmtId="0" fontId="18" fillId="8" borderId="54" xfId="0" applyFont="1" applyFill="1" applyBorder="1">
      <alignment vertical="top"/>
    </xf>
    <xf numFmtId="0" fontId="13" fillId="8" borderId="30" xfId="0" applyFont="1" applyFill="1" applyBorder="1">
      <alignment vertical="top"/>
    </xf>
    <xf numFmtId="0" fontId="14" fillId="8" borderId="53" xfId="0" applyFont="1" applyFill="1" applyBorder="1">
      <alignment vertical="top"/>
    </xf>
    <xf numFmtId="11" fontId="14" fillId="8" borderId="53" xfId="0" applyNumberFormat="1" applyFont="1" applyFill="1" applyBorder="1">
      <alignment vertical="top"/>
    </xf>
    <xf numFmtId="0" fontId="14" fillId="8" borderId="53" xfId="0" applyFont="1" applyFill="1" applyBorder="1" applyAlignment="1">
      <alignment horizontal="center" vertical="top"/>
    </xf>
    <xf numFmtId="40" fontId="11" fillId="8" borderId="0" xfId="0" applyNumberFormat="1" applyFont="1" applyFill="1" applyBorder="1">
      <alignment vertical="top"/>
    </xf>
    <xf numFmtId="40" fontId="9" fillId="8" borderId="60" xfId="0" applyNumberFormat="1" applyFont="1" applyFill="1" applyBorder="1">
      <alignment vertical="top"/>
    </xf>
    <xf numFmtId="0" fontId="11" fillId="8" borderId="0" xfId="0" applyFont="1" applyFill="1" applyBorder="1">
      <alignment vertical="top"/>
    </xf>
    <xf numFmtId="40" fontId="11" fillId="8" borderId="61" xfId="0" applyNumberFormat="1" applyFont="1" applyFill="1" applyBorder="1">
      <alignment vertical="top"/>
    </xf>
    <xf numFmtId="40" fontId="9" fillId="8" borderId="62" xfId="0" applyNumberFormat="1" applyFont="1" applyFill="1" applyBorder="1">
      <alignment vertical="top"/>
    </xf>
    <xf numFmtId="40" fontId="9" fillId="8" borderId="0" xfId="0" applyNumberFormat="1" applyFont="1" applyFill="1" applyBorder="1">
      <alignment vertical="top"/>
    </xf>
    <xf numFmtId="40" fontId="9" fillId="8" borderId="61" xfId="0" applyNumberFormat="1" applyFont="1" applyFill="1" applyBorder="1">
      <alignment vertical="top"/>
    </xf>
    <xf numFmtId="40" fontId="9" fillId="8" borderId="63" xfId="0" applyNumberFormat="1" applyFont="1" applyFill="1" applyBorder="1">
      <alignment vertical="top"/>
    </xf>
    <xf numFmtId="165" fontId="14" fillId="8" borderId="55" xfId="0" applyNumberFormat="1" applyFont="1" applyFill="1" applyBorder="1">
      <alignment vertical="top"/>
    </xf>
    <xf numFmtId="165" fontId="14" fillId="8" borderId="55" xfId="0" applyNumberFormat="1" applyFont="1" applyFill="1" applyBorder="1" applyAlignment="1">
      <alignment horizontal="center" vertical="top"/>
    </xf>
    <xf numFmtId="40" fontId="22" fillId="3" borderId="22" xfId="0" applyNumberFormat="1" applyFont="1" applyFill="1" applyBorder="1">
      <alignment vertical="top"/>
    </xf>
    <xf numFmtId="0" fontId="15" fillId="0" borderId="0" xfId="0" applyFont="1" applyBorder="1" applyAlignment="1"/>
    <xf numFmtId="0" fontId="15" fillId="0" borderId="0" xfId="0" applyFont="1" applyBorder="1">
      <alignment vertical="top"/>
    </xf>
    <xf numFmtId="169" fontId="15" fillId="0" borderId="0" xfId="0" applyNumberFormat="1" applyFont="1" applyBorder="1" applyAlignment="1"/>
    <xf numFmtId="169" fontId="15" fillId="0" borderId="0" xfId="0" applyNumberFormat="1" applyFont="1" applyFill="1" applyBorder="1" applyAlignment="1"/>
    <xf numFmtId="0" fontId="15" fillId="0" borderId="0" xfId="0" applyFont="1" applyFill="1" applyBorder="1">
      <alignment vertical="top"/>
    </xf>
    <xf numFmtId="0" fontId="13" fillId="0" borderId="0" xfId="0" applyFont="1" applyBorder="1" applyAlignment="1"/>
    <xf numFmtId="169" fontId="15" fillId="0" borderId="13" xfId="0" applyNumberFormat="1" applyFont="1" applyBorder="1" applyAlignment="1"/>
    <xf numFmtId="164" fontId="15" fillId="0" borderId="0" xfId="0" applyNumberFormat="1" applyFont="1" applyBorder="1">
      <alignment vertical="top"/>
    </xf>
    <xf numFmtId="40" fontId="8" fillId="0" borderId="0" xfId="0" applyNumberFormat="1" applyFont="1" applyBorder="1" applyAlignment="1">
      <alignment horizontal="center"/>
    </xf>
    <xf numFmtId="40" fontId="8" fillId="0" borderId="0" xfId="0" applyNumberFormat="1" applyFont="1" applyFill="1" applyBorder="1" applyAlignment="1">
      <alignment horizontal="center" vertical="top"/>
    </xf>
    <xf numFmtId="40" fontId="9" fillId="0" borderId="0" xfId="0" applyNumberFormat="1" applyFont="1" applyBorder="1">
      <alignment vertical="top"/>
    </xf>
    <xf numFmtId="40" fontId="12" fillId="0" borderId="0" xfId="0" applyNumberFormat="1" applyFont="1" applyFill="1" applyBorder="1" applyAlignment="1">
      <alignment horizontal="center" vertical="top"/>
    </xf>
    <xf numFmtId="169" fontId="15" fillId="0" borderId="7" xfId="0" applyNumberFormat="1" applyFont="1" applyBorder="1" applyAlignme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top"/>
    </xf>
    <xf numFmtId="0" fontId="1" fillId="0" borderId="6" xfId="0" applyFont="1" applyBorder="1">
      <alignment vertical="top"/>
    </xf>
    <xf numFmtId="0" fontId="1" fillId="0" borderId="6" xfId="0" applyFont="1" applyFill="1" applyBorder="1">
      <alignment vertical="top"/>
    </xf>
    <xf numFmtId="0" fontId="1" fillId="0" borderId="8" xfId="0" applyFont="1" applyBorder="1">
      <alignment vertical="top"/>
    </xf>
    <xf numFmtId="0" fontId="0" fillId="0" borderId="74" xfId="0" applyBorder="1" applyAlignment="1">
      <alignment horizontal="center" vertical="top"/>
    </xf>
    <xf numFmtId="0" fontId="15" fillId="0" borderId="74" xfId="0" applyFont="1" applyBorder="1" applyAlignment="1">
      <alignment horizontal="center" vertical="top"/>
    </xf>
    <xf numFmtId="0" fontId="20" fillId="0" borderId="74" xfId="0" applyFont="1" applyBorder="1" applyAlignment="1">
      <alignment horizontal="center" vertical="top"/>
    </xf>
    <xf numFmtId="164" fontId="20" fillId="0" borderId="74" xfId="0" applyNumberFormat="1" applyFont="1" applyBorder="1" applyAlignment="1">
      <alignment horizontal="center" vertical="top"/>
    </xf>
    <xf numFmtId="40" fontId="27" fillId="0" borderId="0" xfId="0" applyNumberFormat="1" applyFont="1" applyFill="1" applyBorder="1" applyAlignment="1"/>
    <xf numFmtId="40" fontId="27" fillId="0" borderId="74" xfId="0" applyNumberFormat="1" applyFont="1" applyBorder="1" applyAlignment="1">
      <alignment horizontal="center" vertical="top"/>
    </xf>
    <xf numFmtId="40" fontId="27" fillId="0" borderId="0" xfId="0" applyNumberFormat="1" applyFont="1" applyBorder="1">
      <alignment vertical="top"/>
    </xf>
    <xf numFmtId="40" fontId="27" fillId="0" borderId="0" xfId="0" applyNumberFormat="1" applyFont="1" applyFill="1" applyBorder="1">
      <alignment vertical="top"/>
    </xf>
    <xf numFmtId="40" fontId="27" fillId="9" borderId="75" xfId="0" applyNumberFormat="1" applyFont="1" applyFill="1" applyBorder="1" applyAlignment="1"/>
    <xf numFmtId="40" fontId="9" fillId="0" borderId="56" xfId="0" applyNumberFormat="1" applyFont="1" applyFill="1" applyBorder="1" applyAlignment="1">
      <alignment horizontal="right"/>
    </xf>
    <xf numFmtId="40" fontId="11" fillId="10" borderId="22" xfId="0" applyNumberFormat="1" applyFont="1" applyFill="1" applyBorder="1">
      <alignment vertical="top"/>
    </xf>
    <xf numFmtId="40" fontId="11" fillId="10" borderId="25" xfId="0" applyNumberFormat="1" applyFont="1" applyFill="1" applyBorder="1">
      <alignment vertical="top"/>
    </xf>
    <xf numFmtId="40" fontId="11" fillId="10" borderId="13" xfId="0" applyNumberFormat="1" applyFont="1" applyFill="1" applyBorder="1">
      <alignment vertical="top"/>
    </xf>
    <xf numFmtId="40" fontId="21" fillId="11" borderId="22" xfId="0" applyNumberFormat="1" applyFont="1" applyFill="1" applyBorder="1">
      <alignment vertical="top"/>
    </xf>
    <xf numFmtId="0" fontId="21" fillId="0" borderId="24" xfId="0" applyFont="1" applyFill="1" applyBorder="1">
      <alignment vertical="top"/>
    </xf>
    <xf numFmtId="40" fontId="21" fillId="10" borderId="22" xfId="0" applyNumberFormat="1" applyFont="1" applyFill="1" applyBorder="1">
      <alignment vertical="top"/>
    </xf>
    <xf numFmtId="40" fontId="22" fillId="10" borderId="22" xfId="0" applyNumberFormat="1" applyFont="1" applyFill="1" applyBorder="1">
      <alignment vertical="top"/>
    </xf>
    <xf numFmtId="40" fontId="22" fillId="10" borderId="37" xfId="0" applyNumberFormat="1" applyFont="1" applyFill="1" applyBorder="1">
      <alignment vertical="top"/>
    </xf>
    <xf numFmtId="40" fontId="4" fillId="10" borderId="11" xfId="0" applyNumberFormat="1" applyFont="1" applyFill="1" applyBorder="1" applyAlignment="1">
      <alignment horizontal="center" vertical="top"/>
    </xf>
    <xf numFmtId="40" fontId="4" fillId="10" borderId="13" xfId="0" applyNumberFormat="1" applyFont="1" applyFill="1" applyBorder="1" applyAlignment="1">
      <alignment horizontal="center" vertical="top"/>
    </xf>
    <xf numFmtId="0" fontId="4" fillId="10" borderId="14" xfId="0" applyFont="1" applyFill="1" applyBorder="1" applyAlignment="1">
      <alignment horizontal="center" vertical="top"/>
    </xf>
    <xf numFmtId="40" fontId="4" fillId="10" borderId="14" xfId="0" applyNumberFormat="1" applyFont="1" applyFill="1" applyBorder="1" applyAlignment="1">
      <alignment horizontal="center" vertical="top"/>
    </xf>
    <xf numFmtId="40" fontId="9" fillId="11" borderId="15" xfId="0" applyNumberFormat="1" applyFont="1" applyFill="1" applyBorder="1">
      <alignment vertical="top"/>
    </xf>
    <xf numFmtId="40" fontId="21" fillId="11" borderId="38" xfId="0" applyNumberFormat="1" applyFont="1" applyFill="1" applyBorder="1">
      <alignment vertical="top"/>
    </xf>
    <xf numFmtId="40" fontId="9" fillId="11" borderId="38" xfId="0" applyNumberFormat="1" applyFont="1" applyFill="1" applyBorder="1">
      <alignment vertical="top"/>
    </xf>
    <xf numFmtId="40" fontId="9" fillId="11" borderId="70" xfId="0" applyNumberFormat="1" applyFont="1" applyFill="1" applyBorder="1">
      <alignment vertical="top"/>
    </xf>
    <xf numFmtId="40" fontId="9" fillId="11" borderId="71" xfId="0" applyNumberFormat="1" applyFont="1" applyFill="1" applyBorder="1">
      <alignment vertical="top"/>
    </xf>
    <xf numFmtId="0" fontId="0" fillId="0" borderId="0" xfId="0" applyFill="1">
      <alignment vertical="top"/>
    </xf>
    <xf numFmtId="0" fontId="14" fillId="0" borderId="1" xfId="0" applyFont="1" applyFill="1" applyBorder="1">
      <alignment vertical="top"/>
    </xf>
    <xf numFmtId="0" fontId="11" fillId="0" borderId="33" xfId="0" applyFont="1" applyFill="1" applyBorder="1" applyAlignment="1">
      <alignment horizontal="center" vertical="top"/>
    </xf>
    <xf numFmtId="0" fontId="11" fillId="0" borderId="13" xfId="0" applyFont="1" applyFill="1" applyBorder="1">
      <alignment vertical="top"/>
    </xf>
    <xf numFmtId="0" fontId="0" fillId="0" borderId="0" xfId="0" applyFill="1" applyAlignment="1">
      <alignment horizontal="center" vertical="top"/>
    </xf>
    <xf numFmtId="0" fontId="11" fillId="0" borderId="0" xfId="0" applyFont="1" applyFill="1">
      <alignment vertical="top"/>
    </xf>
    <xf numFmtId="0" fontId="11" fillId="0" borderId="7" xfId="0" applyFont="1" applyFill="1" applyBorder="1">
      <alignment vertical="top"/>
    </xf>
    <xf numFmtId="0" fontId="14" fillId="0" borderId="0" xfId="0" applyFont="1" applyFill="1">
      <alignment vertical="top"/>
    </xf>
    <xf numFmtId="0" fontId="13" fillId="0" borderId="0" xfId="0" applyFont="1" applyFill="1" applyBorder="1" applyAlignment="1"/>
    <xf numFmtId="40" fontId="30" fillId="0" borderId="13" xfId="0" applyNumberFormat="1" applyFont="1" applyBorder="1" applyAlignment="1">
      <alignment vertical="center"/>
    </xf>
    <xf numFmtId="40" fontId="30" fillId="0" borderId="0" xfId="0" applyNumberFormat="1" applyFont="1" applyFill="1" applyBorder="1" applyAlignment="1">
      <alignment vertical="center"/>
    </xf>
    <xf numFmtId="40" fontId="30" fillId="0" borderId="74" xfId="0" applyNumberFormat="1" applyFont="1" applyBorder="1" applyAlignment="1">
      <alignment horizontal="center" vertical="center"/>
    </xf>
    <xf numFmtId="40" fontId="30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0" fontId="14" fillId="0" borderId="36" xfId="0" applyFont="1" applyFill="1" applyBorder="1">
      <alignment vertical="top"/>
    </xf>
    <xf numFmtId="0" fontId="9" fillId="0" borderId="0" xfId="0" applyFont="1" applyFill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>
      <alignment vertical="top"/>
    </xf>
    <xf numFmtId="40" fontId="11" fillId="0" borderId="0" xfId="0" applyNumberFormat="1" applyFont="1" applyBorder="1">
      <alignment vertical="top"/>
    </xf>
    <xf numFmtId="0" fontId="15" fillId="0" borderId="25" xfId="0" applyFont="1" applyFill="1" applyBorder="1" applyAlignment="1">
      <alignment vertical="top" wrapText="1"/>
    </xf>
    <xf numFmtId="0" fontId="11" fillId="0" borderId="76" xfId="0" applyFont="1" applyBorder="1">
      <alignment vertical="top"/>
    </xf>
    <xf numFmtId="0" fontId="11" fillId="0" borderId="77" xfId="0" applyFont="1" applyBorder="1">
      <alignment vertical="top"/>
    </xf>
    <xf numFmtId="166" fontId="11" fillId="0" borderId="13" xfId="0" applyNumberFormat="1" applyFont="1" applyBorder="1">
      <alignment vertical="top"/>
    </xf>
    <xf numFmtId="166" fontId="3" fillId="0" borderId="13" xfId="0" applyNumberFormat="1" applyFont="1" applyBorder="1">
      <alignment vertical="top"/>
    </xf>
    <xf numFmtId="40" fontId="11" fillId="0" borderId="13" xfId="0" applyNumberFormat="1" applyFont="1" applyBorder="1" applyAlignment="1">
      <alignment horizontal="center" vertical="top"/>
    </xf>
    <xf numFmtId="0" fontId="11" fillId="0" borderId="35" xfId="0" applyFont="1" applyFill="1" applyBorder="1">
      <alignment vertical="top"/>
    </xf>
    <xf numFmtId="0" fontId="11" fillId="0" borderId="78" xfId="0" applyFont="1" applyFill="1" applyBorder="1">
      <alignment vertical="top"/>
    </xf>
    <xf numFmtId="40" fontId="11" fillId="10" borderId="16" xfId="0" applyNumberFormat="1" applyFont="1" applyFill="1" applyBorder="1">
      <alignment vertical="top"/>
    </xf>
    <xf numFmtId="166" fontId="11" fillId="12" borderId="13" xfId="0" applyNumberFormat="1" applyFont="1" applyFill="1" applyBorder="1">
      <alignment vertical="top"/>
    </xf>
    <xf numFmtId="169" fontId="31" fillId="0" borderId="0" xfId="0" applyNumberFormat="1" applyFont="1" applyBorder="1" applyAlignment="1">
      <alignment horizontal="center"/>
    </xf>
    <xf numFmtId="170" fontId="15" fillId="0" borderId="0" xfId="0" applyNumberFormat="1" applyFont="1" applyBorder="1" applyAlignment="1"/>
    <xf numFmtId="0" fontId="20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170" fontId="15" fillId="0" borderId="6" xfId="0" applyNumberFormat="1" applyFont="1" applyBorder="1" applyAlignment="1"/>
    <xf numFmtId="0" fontId="17" fillId="0" borderId="0" xfId="0" applyFont="1" applyBorder="1" applyAlignment="1">
      <alignment horizontal="right" vertical="top"/>
    </xf>
    <xf numFmtId="0" fontId="32" fillId="0" borderId="0" xfId="0" applyFont="1" applyAlignment="1">
      <alignment horizontal="center" vertical="top"/>
    </xf>
    <xf numFmtId="0" fontId="33" fillId="0" borderId="0" xfId="0" applyFont="1">
      <alignment vertical="top"/>
    </xf>
    <xf numFmtId="0" fontId="15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/>
    <xf numFmtId="0" fontId="18" fillId="0" borderId="6" xfId="0" applyFont="1" applyFill="1" applyBorder="1">
      <alignment vertical="top"/>
    </xf>
    <xf numFmtId="166" fontId="4" fillId="0" borderId="0" xfId="0" applyNumberFormat="1" applyFont="1" applyBorder="1" applyAlignment="1">
      <alignment horizontal="left" vertical="center"/>
    </xf>
    <xf numFmtId="166" fontId="4" fillId="0" borderId="7" xfId="0" applyNumberFormat="1" applyFont="1" applyBorder="1" applyAlignment="1">
      <alignment horizontal="left" vertical="center"/>
    </xf>
    <xf numFmtId="40" fontId="4" fillId="0" borderId="0" xfId="0" applyNumberFormat="1" applyFont="1" applyBorder="1" applyAlignment="1">
      <alignment horizontal="left" vertical="center"/>
    </xf>
    <xf numFmtId="40" fontId="4" fillId="0" borderId="7" xfId="0" applyNumberFormat="1" applyFont="1" applyBorder="1" applyAlignment="1">
      <alignment horizontal="left" vertical="center"/>
    </xf>
    <xf numFmtId="40" fontId="4" fillId="0" borderId="0" xfId="0" applyNumberFormat="1" applyFont="1" applyBorder="1" applyAlignment="1">
      <alignment horizontal="center"/>
    </xf>
    <xf numFmtId="40" fontId="22" fillId="0" borderId="0" xfId="0" applyNumberFormat="1" applyFont="1" applyAlignment="1">
      <alignment horizontal="center"/>
    </xf>
    <xf numFmtId="40" fontId="11" fillId="0" borderId="0" xfId="0" applyNumberFormat="1" applyFont="1" applyFill="1" applyAlignment="1">
      <alignment horizontal="center" vertical="top"/>
    </xf>
    <xf numFmtId="40" fontId="11" fillId="0" borderId="7" xfId="0" applyNumberFormat="1" applyFont="1" applyFill="1" applyBorder="1" applyAlignment="1">
      <alignment horizontal="center" vertical="top"/>
    </xf>
    <xf numFmtId="40" fontId="11" fillId="0" borderId="7" xfId="0" applyNumberFormat="1" applyFont="1" applyFill="1" applyBorder="1" applyAlignment="1">
      <alignment horizontal="center"/>
    </xf>
    <xf numFmtId="40" fontId="27" fillId="0" borderId="74" xfId="0" applyNumberFormat="1" applyFont="1" applyFill="1" applyBorder="1" applyAlignment="1">
      <alignment horizontal="center" vertical="top"/>
    </xf>
    <xf numFmtId="40" fontId="27" fillId="0" borderId="44" xfId="0" applyNumberFormat="1" applyFont="1" applyFill="1" applyBorder="1" applyAlignment="1"/>
    <xf numFmtId="40" fontId="34" fillId="0" borderId="13" xfId="0" applyNumberFormat="1" applyFont="1" applyFill="1" applyBorder="1" applyAlignment="1"/>
    <xf numFmtId="40" fontId="34" fillId="0" borderId="0" xfId="0" applyNumberFormat="1" applyFont="1" applyFill="1" applyBorder="1" applyAlignment="1"/>
    <xf numFmtId="40" fontId="34" fillId="0" borderId="74" xfId="0" applyNumberFormat="1" applyFont="1" applyFill="1" applyBorder="1" applyAlignment="1">
      <alignment horizontal="center" vertical="top"/>
    </xf>
    <xf numFmtId="40" fontId="34" fillId="0" borderId="0" xfId="0" applyNumberFormat="1" applyFont="1" applyFill="1" applyBorder="1">
      <alignment vertical="top"/>
    </xf>
    <xf numFmtId="0" fontId="20" fillId="0" borderId="1" xfId="0" applyFont="1" applyBorder="1" applyAlignment="1"/>
    <xf numFmtId="0" fontId="20" fillId="0" borderId="7" xfId="0" applyFont="1" applyBorder="1">
      <alignment vertical="top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169" fontId="20" fillId="0" borderId="0" xfId="0" applyNumberFormat="1" applyFont="1" applyBorder="1" applyAlignment="1">
      <alignment vertical="center"/>
    </xf>
    <xf numFmtId="40" fontId="35" fillId="4" borderId="13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0" fontId="35" fillId="0" borderId="74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>
      <alignment vertical="top"/>
    </xf>
    <xf numFmtId="49" fontId="36" fillId="0" borderId="0" xfId="0" applyNumberFormat="1" applyFont="1" applyFill="1" applyAlignment="1"/>
    <xf numFmtId="0" fontId="20" fillId="8" borderId="0" xfId="0" applyFont="1" applyFill="1" applyBorder="1" applyAlignment="1"/>
    <xf numFmtId="0" fontId="17" fillId="8" borderId="0" xfId="0" applyFont="1" applyFill="1" applyBorder="1" applyAlignment="1">
      <alignment horizontal="right"/>
    </xf>
    <xf numFmtId="0" fontId="4" fillId="8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3FEFF"/>
      <color rgb="FFFFF7A1"/>
      <color rgb="FF15BA5A"/>
      <color rgb="FFD6CE87"/>
      <color rgb="FF7AAE99"/>
      <color rgb="FFE6E461"/>
      <color rgb="FF00C69F"/>
      <color rgb="FF00E4C2"/>
      <color rgb="FFE3CA58"/>
      <color rgb="FFDBC4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</xdr:colOff>
      <xdr:row>98</xdr:row>
      <xdr:rowOff>175683</xdr:rowOff>
    </xdr:from>
    <xdr:to>
      <xdr:col>9</xdr:col>
      <xdr:colOff>567412</xdr:colOff>
      <xdr:row>101</xdr:row>
      <xdr:rowOff>161265</xdr:rowOff>
    </xdr:to>
    <xdr:pic>
      <xdr:nvPicPr>
        <xdr:cNvPr id="22" name="Graphic 21" descr="Eye">
          <a:extLst>
            <a:ext uri="{FF2B5EF4-FFF2-40B4-BE49-F238E27FC236}">
              <a16:creationId xmlns:a16="http://schemas.microsoft.com/office/drawing/2014/main" id="{AEA9429D-918E-4AE3-933D-0928BC70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25516" y="19784483"/>
          <a:ext cx="556683" cy="5697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PC\FINANCE\2022:23\2022-23_%20Budget-Forecast%20Comparison%20at%20Qtr3_V1_PRC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"/>
      <sheetName val="Budget-Forecast Comparison Q3"/>
    </sheetNames>
    <sheetDataSet>
      <sheetData sheetId="0" refreshError="1"/>
      <sheetData sheetId="1" refreshError="1"/>
      <sheetData sheetId="2">
        <row r="9">
          <cell r="L9">
            <v>44500</v>
          </cell>
        </row>
        <row r="10">
          <cell r="L10">
            <v>600</v>
          </cell>
        </row>
        <row r="11">
          <cell r="L11">
            <v>450</v>
          </cell>
        </row>
        <row r="12">
          <cell r="L12">
            <v>80</v>
          </cell>
        </row>
        <row r="15">
          <cell r="L15">
            <v>2100</v>
          </cell>
        </row>
        <row r="16">
          <cell r="L16">
            <v>900</v>
          </cell>
        </row>
        <row r="17">
          <cell r="L17">
            <v>55</v>
          </cell>
        </row>
        <row r="18">
          <cell r="L18">
            <v>320</v>
          </cell>
        </row>
        <row r="19">
          <cell r="L19">
            <v>1293</v>
          </cell>
        </row>
        <row r="20">
          <cell r="L20">
            <v>602</v>
          </cell>
        </row>
        <row r="21">
          <cell r="L21">
            <v>300</v>
          </cell>
        </row>
        <row r="22">
          <cell r="L22">
            <v>100</v>
          </cell>
        </row>
        <row r="23">
          <cell r="L23">
            <v>200</v>
          </cell>
        </row>
        <row r="24">
          <cell r="L24">
            <v>600</v>
          </cell>
        </row>
        <row r="26">
          <cell r="L26">
            <v>360</v>
          </cell>
        </row>
        <row r="28">
          <cell r="L28">
            <v>100</v>
          </cell>
        </row>
        <row r="29">
          <cell r="L29">
            <v>275</v>
          </cell>
        </row>
        <row r="30">
          <cell r="L30">
            <v>552</v>
          </cell>
        </row>
        <row r="31">
          <cell r="L31">
            <v>60</v>
          </cell>
        </row>
        <row r="32">
          <cell r="L32">
            <v>240</v>
          </cell>
        </row>
        <row r="35">
          <cell r="L35">
            <v>1500</v>
          </cell>
        </row>
        <row r="36">
          <cell r="L36">
            <v>1500</v>
          </cell>
        </row>
        <row r="37">
          <cell r="L37">
            <v>0</v>
          </cell>
        </row>
        <row r="40">
          <cell r="L40">
            <v>2000</v>
          </cell>
        </row>
        <row r="41">
          <cell r="L41">
            <v>1500</v>
          </cell>
        </row>
        <row r="42">
          <cell r="L42">
            <v>1500</v>
          </cell>
        </row>
        <row r="43">
          <cell r="L43">
            <v>500</v>
          </cell>
        </row>
        <row r="44">
          <cell r="L44">
            <v>0</v>
          </cell>
        </row>
        <row r="45">
          <cell r="L45">
            <v>1408</v>
          </cell>
        </row>
        <row r="46">
          <cell r="L46">
            <v>250</v>
          </cell>
        </row>
        <row r="47">
          <cell r="L47">
            <v>50</v>
          </cell>
        </row>
        <row r="48">
          <cell r="L48">
            <v>810</v>
          </cell>
        </row>
        <row r="49">
          <cell r="L49">
            <v>50</v>
          </cell>
        </row>
        <row r="50">
          <cell r="L50">
            <v>1000</v>
          </cell>
        </row>
        <row r="53">
          <cell r="L53">
            <v>3500</v>
          </cell>
        </row>
        <row r="54">
          <cell r="L54">
            <v>300</v>
          </cell>
        </row>
        <row r="63">
          <cell r="L63">
            <v>3000</v>
          </cell>
        </row>
        <row r="64">
          <cell r="L64">
            <v>100</v>
          </cell>
        </row>
        <row r="65">
          <cell r="L65">
            <v>440</v>
          </cell>
        </row>
        <row r="66">
          <cell r="L66">
            <v>1250</v>
          </cell>
        </row>
        <row r="67">
          <cell r="L67">
            <v>100</v>
          </cell>
        </row>
        <row r="68">
          <cell r="L68">
            <v>1000</v>
          </cell>
        </row>
        <row r="69">
          <cell r="L69">
            <v>300</v>
          </cell>
        </row>
        <row r="70">
          <cell r="L70">
            <v>300</v>
          </cell>
        </row>
        <row r="71">
          <cell r="L71">
            <v>5925</v>
          </cell>
        </row>
        <row r="72">
          <cell r="L72">
            <v>240</v>
          </cell>
        </row>
        <row r="73">
          <cell r="L73">
            <v>800</v>
          </cell>
        </row>
        <row r="74">
          <cell r="L74">
            <v>180</v>
          </cell>
        </row>
        <row r="75">
          <cell r="L75">
            <v>1000</v>
          </cell>
        </row>
        <row r="78">
          <cell r="L78">
            <v>1000</v>
          </cell>
        </row>
        <row r="79">
          <cell r="L79">
            <v>2041</v>
          </cell>
        </row>
        <row r="80">
          <cell r="L80">
            <v>6000</v>
          </cell>
        </row>
        <row r="81">
          <cell r="L81">
            <v>0</v>
          </cell>
        </row>
        <row r="82">
          <cell r="L82">
            <v>1000</v>
          </cell>
        </row>
        <row r="83">
          <cell r="L83">
            <v>523.78</v>
          </cell>
        </row>
        <row r="84">
          <cell r="L84">
            <v>3500</v>
          </cell>
        </row>
        <row r="87">
          <cell r="L87">
            <v>16525</v>
          </cell>
        </row>
        <row r="88">
          <cell r="L88">
            <v>5680</v>
          </cell>
        </row>
        <row r="89">
          <cell r="L89">
            <v>270</v>
          </cell>
        </row>
        <row r="99">
          <cell r="L99">
            <v>96000</v>
          </cell>
        </row>
        <row r="100">
          <cell r="L100">
            <v>0</v>
          </cell>
        </row>
        <row r="101">
          <cell r="L101">
            <v>0</v>
          </cell>
        </row>
        <row r="102">
          <cell r="L102">
            <v>250</v>
          </cell>
        </row>
        <row r="103">
          <cell r="L103">
            <v>0</v>
          </cell>
        </row>
        <row r="105">
          <cell r="L105">
            <v>0</v>
          </cell>
        </row>
        <row r="106">
          <cell r="L106">
            <v>4</v>
          </cell>
        </row>
        <row r="122">
          <cell r="L122">
            <v>-21396.26</v>
          </cell>
        </row>
        <row r="123">
          <cell r="L123">
            <v>-2101.7799999999988</v>
          </cell>
        </row>
        <row r="127">
          <cell r="L127">
            <v>500</v>
          </cell>
        </row>
        <row r="128">
          <cell r="L128">
            <v>5000</v>
          </cell>
        </row>
        <row r="129">
          <cell r="L129">
            <v>2000</v>
          </cell>
        </row>
        <row r="130">
          <cell r="L130">
            <v>0</v>
          </cell>
        </row>
        <row r="131">
          <cell r="L131">
            <v>1000</v>
          </cell>
        </row>
        <row r="132">
          <cell r="L132">
            <v>5000</v>
          </cell>
        </row>
        <row r="133">
          <cell r="L133">
            <v>5000</v>
          </cell>
        </row>
        <row r="134">
          <cell r="L134">
            <v>1500</v>
          </cell>
        </row>
        <row r="135">
          <cell r="L135">
            <v>300</v>
          </cell>
        </row>
        <row r="136">
          <cell r="L136">
            <v>0</v>
          </cell>
        </row>
        <row r="137">
          <cell r="L137">
            <v>10000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1000</v>
          </cell>
        </row>
        <row r="144">
          <cell r="L144">
            <v>0</v>
          </cell>
        </row>
        <row r="148">
          <cell r="L148">
            <v>7801.9600000000028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33">
          <cell r="M33">
            <v>1500</v>
          </cell>
        </row>
        <row r="34">
          <cell r="M34">
            <v>1500</v>
          </cell>
        </row>
        <row r="88">
          <cell r="M88">
            <v>0</v>
          </cell>
        </row>
        <row r="90">
          <cell r="M90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E189"/>
  <sheetViews>
    <sheetView tabSelected="1" zoomScale="90" zoomScaleNormal="90" zoomScaleSheetLayoutView="70" zoomScalePageLayoutView="86" workbookViewId="0">
      <selection activeCell="H1" sqref="H1:H1048576"/>
    </sheetView>
  </sheetViews>
  <sheetFormatPr defaultColWidth="11" defaultRowHeight="19.95" customHeight="1"/>
  <cols>
    <col min="1" max="1" width="3.19921875" customWidth="1"/>
    <col min="2" max="2" width="1.69921875" style="2" customWidth="1"/>
    <col min="3" max="3" width="10.19921875" style="1" customWidth="1"/>
    <col min="4" max="4" width="62.796875" style="1" customWidth="1"/>
    <col min="5" max="5" width="1.19921875" style="1" customWidth="1"/>
    <col min="6" max="6" width="20.796875" style="1" customWidth="1"/>
    <col min="7" max="7" width="10.796875" style="1" customWidth="1"/>
    <col min="8" max="8" width="23.296875" style="1" customWidth="1"/>
    <col min="9" max="9" width="2.19921875" style="169" customWidth="1"/>
    <col min="10" max="10" width="10.19921875" style="276" customWidth="1"/>
    <col min="11" max="11" width="2.19921875" style="169" customWidth="1"/>
    <col min="12" max="12" width="22.796875" style="1" customWidth="1"/>
    <col min="13" max="13" width="9.69921875" style="1" customWidth="1"/>
    <col min="14" max="14" width="22.19921875" style="1" customWidth="1"/>
    <col min="15" max="15" width="9.296875" style="169" customWidth="1"/>
    <col min="16" max="16" width="23" style="1" customWidth="1"/>
    <col min="17" max="17" width="9.796875" style="169" customWidth="1"/>
    <col min="18" max="18" width="22" style="1" customWidth="1"/>
    <col min="19" max="19" width="39" style="1" hidden="1" customWidth="1"/>
    <col min="20" max="20" width="9.19921875" style="1" customWidth="1"/>
    <col min="21" max="239" width="10.19921875" style="1" customWidth="1"/>
    <col min="240" max="16384" width="11" style="2"/>
  </cols>
  <sheetData>
    <row r="1" spans="1:26" ht="19.95" customHeight="1" thickBot="1">
      <c r="Z1" s="1" t="s">
        <v>65</v>
      </c>
    </row>
    <row r="2" spans="1:26" ht="10.050000000000001" customHeight="1" thickTop="1" thickBot="1">
      <c r="B2" s="23"/>
      <c r="C2" s="5"/>
      <c r="D2" s="5"/>
      <c r="E2" s="5"/>
      <c r="F2" s="5"/>
      <c r="G2" s="5"/>
      <c r="H2" s="147"/>
      <c r="I2" s="229"/>
      <c r="K2" s="232"/>
      <c r="L2" s="147"/>
      <c r="M2" s="147"/>
      <c r="N2" s="147"/>
      <c r="O2" s="170"/>
      <c r="P2" s="147"/>
      <c r="Q2" s="170"/>
      <c r="R2" s="147"/>
      <c r="S2" s="5"/>
      <c r="T2" s="6"/>
    </row>
    <row r="3" spans="1:26" s="1" customFormat="1" ht="19.95" customHeight="1" thickBot="1">
      <c r="A3"/>
      <c r="B3" s="24"/>
      <c r="C3" s="8"/>
      <c r="D3" s="30" t="s">
        <v>0</v>
      </c>
      <c r="E3" s="31"/>
      <c r="F3" s="32"/>
      <c r="G3" s="3"/>
      <c r="H3" s="270" t="s">
        <v>97</v>
      </c>
      <c r="I3" s="230"/>
      <c r="J3" s="276"/>
      <c r="K3" s="198"/>
      <c r="L3" s="265" t="s">
        <v>82</v>
      </c>
      <c r="M3" s="49"/>
      <c r="N3" s="265" t="s">
        <v>83</v>
      </c>
      <c r="O3" s="266"/>
      <c r="P3" s="265" t="s">
        <v>84</v>
      </c>
      <c r="Q3" s="266"/>
      <c r="R3" s="265" t="s">
        <v>85</v>
      </c>
      <c r="S3" s="8"/>
      <c r="T3" s="9"/>
    </row>
    <row r="4" spans="1:26" s="1" customFormat="1" ht="25.05" customHeight="1">
      <c r="A4"/>
      <c r="B4" s="24"/>
      <c r="C4" s="8"/>
      <c r="D4" s="29" t="s">
        <v>131</v>
      </c>
      <c r="E4" s="11"/>
      <c r="F4" s="3"/>
      <c r="G4" s="3"/>
      <c r="H4" s="271"/>
      <c r="I4" s="272"/>
      <c r="J4" s="277"/>
      <c r="K4" s="273"/>
      <c r="L4" s="271"/>
      <c r="M4" s="274"/>
      <c r="N4" s="271"/>
      <c r="O4" s="275"/>
      <c r="P4" s="271"/>
      <c r="Q4" s="275"/>
      <c r="R4" s="271"/>
      <c r="S4" s="8"/>
      <c r="T4" s="9"/>
    </row>
    <row r="5" spans="1:26" s="86" customFormat="1" ht="16.05" customHeight="1">
      <c r="A5"/>
      <c r="B5" s="102"/>
      <c r="C5" s="80"/>
      <c r="D5" s="81"/>
      <c r="E5" s="82"/>
      <c r="F5" s="392" t="s">
        <v>63</v>
      </c>
      <c r="G5" s="79"/>
      <c r="H5" s="192" t="s">
        <v>42</v>
      </c>
      <c r="I5" s="222"/>
      <c r="J5" s="276"/>
      <c r="K5" s="199"/>
      <c r="L5" s="78" t="s">
        <v>42</v>
      </c>
      <c r="M5" s="83"/>
      <c r="N5" s="78" t="s">
        <v>42</v>
      </c>
      <c r="O5" s="163"/>
      <c r="P5" s="78" t="s">
        <v>42</v>
      </c>
      <c r="Q5" s="163"/>
      <c r="R5" s="78" t="s">
        <v>42</v>
      </c>
      <c r="S5" s="84"/>
      <c r="T5" s="85"/>
    </row>
    <row r="6" spans="1:26" s="86" customFormat="1" ht="16.05" customHeight="1">
      <c r="A6"/>
      <c r="B6" s="102"/>
      <c r="C6" s="87" t="s">
        <v>43</v>
      </c>
      <c r="D6" s="305" t="s">
        <v>2</v>
      </c>
      <c r="E6" s="79"/>
      <c r="F6" s="393" t="s">
        <v>59</v>
      </c>
      <c r="G6" s="79" t="s">
        <v>141</v>
      </c>
      <c r="H6" s="193" t="s">
        <v>1</v>
      </c>
      <c r="I6" s="222"/>
      <c r="J6" s="276"/>
      <c r="K6" s="199"/>
      <c r="L6" s="79" t="s">
        <v>1</v>
      </c>
      <c r="M6" s="83"/>
      <c r="N6" s="79" t="s">
        <v>1</v>
      </c>
      <c r="O6" s="163"/>
      <c r="P6" s="79" t="s">
        <v>1</v>
      </c>
      <c r="Q6" s="163"/>
      <c r="R6" s="79" t="s">
        <v>1</v>
      </c>
      <c r="S6" s="84"/>
      <c r="T6" s="85"/>
    </row>
    <row r="7" spans="1:26" s="86" customFormat="1" ht="16.05" customHeight="1">
      <c r="A7"/>
      <c r="B7" s="102"/>
      <c r="C7" s="88"/>
      <c r="D7" s="89"/>
      <c r="E7" s="82"/>
      <c r="F7" s="394" t="s">
        <v>119</v>
      </c>
      <c r="G7" s="79" t="s">
        <v>142</v>
      </c>
      <c r="H7" s="194" t="s">
        <v>120</v>
      </c>
      <c r="I7" s="222"/>
      <c r="J7" s="276"/>
      <c r="K7" s="199"/>
      <c r="L7" s="90" t="s">
        <v>120</v>
      </c>
      <c r="M7" s="83"/>
      <c r="N7" s="90" t="s">
        <v>120</v>
      </c>
      <c r="O7" s="163"/>
      <c r="P7" s="90" t="s">
        <v>120</v>
      </c>
      <c r="Q7" s="163"/>
      <c r="R7" s="90" t="s">
        <v>120</v>
      </c>
      <c r="S7" s="84"/>
      <c r="T7" s="85"/>
    </row>
    <row r="8" spans="1:26" s="86" customFormat="1" ht="16.95" customHeight="1">
      <c r="A8"/>
      <c r="B8" s="102"/>
      <c r="C8" s="87"/>
      <c r="D8" s="94" t="s">
        <v>47</v>
      </c>
      <c r="E8" s="95"/>
      <c r="F8" s="138"/>
      <c r="G8" s="43"/>
      <c r="H8" s="138"/>
      <c r="I8" s="221"/>
      <c r="J8" s="276"/>
      <c r="K8" s="200"/>
      <c r="L8" s="138"/>
      <c r="M8" s="148"/>
      <c r="N8" s="138"/>
      <c r="O8" s="149"/>
      <c r="P8" s="138"/>
      <c r="Q8" s="149"/>
      <c r="R8" s="138"/>
      <c r="S8" s="84"/>
      <c r="T8" s="85"/>
    </row>
    <row r="9" spans="1:26" s="48" customFormat="1" ht="16.95" customHeight="1">
      <c r="A9"/>
      <c r="B9" s="105"/>
      <c r="C9" s="60">
        <v>4101</v>
      </c>
      <c r="D9" s="180" t="s">
        <v>143</v>
      </c>
      <c r="E9" s="54"/>
      <c r="F9" s="384">
        <f>'[1]Budget-Forecast Comparison Q3'!$L$9</f>
        <v>44500</v>
      </c>
      <c r="G9" s="430">
        <v>0.03</v>
      </c>
      <c r="H9" s="264">
        <v>50650</v>
      </c>
      <c r="I9" s="217"/>
      <c r="J9" s="437" t="s">
        <v>155</v>
      </c>
      <c r="K9" s="201"/>
      <c r="L9" s="145">
        <f>H9</f>
        <v>50650</v>
      </c>
      <c r="M9" s="59"/>
      <c r="N9" s="145">
        <f>H9</f>
        <v>50650</v>
      </c>
      <c r="O9" s="151"/>
      <c r="P9" s="145">
        <f>H9</f>
        <v>50650</v>
      </c>
      <c r="Q9" s="151"/>
      <c r="R9" s="145">
        <f>H9</f>
        <v>50650</v>
      </c>
      <c r="S9" s="50" t="s">
        <v>3</v>
      </c>
      <c r="T9" s="51"/>
      <c r="V9" s="177" t="s">
        <v>89</v>
      </c>
    </row>
    <row r="10" spans="1:26" s="48" customFormat="1" ht="16.95" customHeight="1">
      <c r="A10"/>
      <c r="B10" s="105"/>
      <c r="C10" s="60">
        <v>4102</v>
      </c>
      <c r="D10" s="61" t="s">
        <v>4</v>
      </c>
      <c r="E10" s="54"/>
      <c r="F10" s="384">
        <f>'[1]Budget-Forecast Comparison Q3'!$L$10</f>
        <v>600</v>
      </c>
      <c r="G10" s="424">
        <v>0.02</v>
      </c>
      <c r="H10" s="264">
        <f t="shared" ref="H10" si="0">F10+(F10*G10)</f>
        <v>612</v>
      </c>
      <c r="I10" s="217"/>
      <c r="J10" s="276"/>
      <c r="K10" s="201"/>
      <c r="L10" s="146">
        <f>H10</f>
        <v>612</v>
      </c>
      <c r="M10" s="59"/>
      <c r="N10" s="146">
        <f>H10</f>
        <v>612</v>
      </c>
      <c r="O10" s="151"/>
      <c r="P10" s="145">
        <f>H10</f>
        <v>612</v>
      </c>
      <c r="Q10" s="151"/>
      <c r="R10" s="145">
        <f>H10</f>
        <v>612</v>
      </c>
      <c r="S10" s="50"/>
      <c r="T10" s="51"/>
    </row>
    <row r="11" spans="1:26" s="48" customFormat="1" ht="16.95" customHeight="1">
      <c r="A11"/>
      <c r="B11" s="105"/>
      <c r="C11" s="60">
        <v>4103</v>
      </c>
      <c r="D11" s="61" t="s">
        <v>101</v>
      </c>
      <c r="E11" s="54"/>
      <c r="F11" s="384">
        <f>'[1]Budget-Forecast Comparison Q3'!$L$11</f>
        <v>450</v>
      </c>
      <c r="G11" s="424"/>
      <c r="H11" s="264">
        <v>1000</v>
      </c>
      <c r="I11" s="217"/>
      <c r="J11" s="276"/>
      <c r="K11" s="201"/>
      <c r="L11" s="145">
        <f>H11</f>
        <v>1000</v>
      </c>
      <c r="M11" s="59"/>
      <c r="N11" s="145">
        <f>H11</f>
        <v>1000</v>
      </c>
      <c r="O11" s="151"/>
      <c r="P11" s="145">
        <f>H11</f>
        <v>1000</v>
      </c>
      <c r="Q11" s="151"/>
      <c r="R11" s="145">
        <f>H11</f>
        <v>1000</v>
      </c>
      <c r="S11" s="50"/>
      <c r="T11" s="51"/>
    </row>
    <row r="12" spans="1:26" s="48" customFormat="1" ht="16.95" customHeight="1">
      <c r="A12"/>
      <c r="B12" s="105"/>
      <c r="C12" s="52">
        <v>4108</v>
      </c>
      <c r="D12" s="53" t="s">
        <v>144</v>
      </c>
      <c r="E12" s="54"/>
      <c r="F12" s="384">
        <f>'[1]Budget-Forecast Comparison Q3'!$L$12</f>
        <v>80</v>
      </c>
      <c r="G12" s="424">
        <v>0.05</v>
      </c>
      <c r="H12" s="264">
        <f t="shared" ref="H12" si="1">F12+(F12*G12)</f>
        <v>84</v>
      </c>
      <c r="I12" s="217"/>
      <c r="J12" s="276"/>
      <c r="K12" s="201"/>
      <c r="L12" s="145">
        <f>H12</f>
        <v>84</v>
      </c>
      <c r="M12" s="59"/>
      <c r="N12" s="145">
        <f>H12</f>
        <v>84</v>
      </c>
      <c r="O12" s="151"/>
      <c r="P12" s="145">
        <f>H12</f>
        <v>84</v>
      </c>
      <c r="Q12" s="151"/>
      <c r="R12" s="145">
        <f>H12</f>
        <v>84</v>
      </c>
      <c r="S12" s="50"/>
      <c r="T12" s="51"/>
    </row>
    <row r="13" spans="1:26" s="48" customFormat="1" ht="16.95" customHeight="1">
      <c r="A13"/>
      <c r="B13" s="105"/>
      <c r="C13" s="52"/>
      <c r="D13" s="53"/>
      <c r="E13" s="54"/>
      <c r="F13" s="396">
        <f>SUM(F9:F12)</f>
        <v>45630</v>
      </c>
      <c r="G13" s="424"/>
      <c r="H13" s="396">
        <f>SUM(H9:H12)</f>
        <v>52346</v>
      </c>
      <c r="I13" s="220"/>
      <c r="J13" s="276"/>
      <c r="K13" s="202"/>
      <c r="L13" s="399">
        <f>SUM(L9:L12)</f>
        <v>52346</v>
      </c>
      <c r="M13" s="59"/>
      <c r="N13" s="400">
        <f>SUM(N9:N12)</f>
        <v>52346</v>
      </c>
      <c r="O13" s="151"/>
      <c r="P13" s="396">
        <f>SUM(P9:P12)</f>
        <v>52346</v>
      </c>
      <c r="Q13" s="151"/>
      <c r="R13" s="396">
        <f>SUM(R9:R12)</f>
        <v>52346</v>
      </c>
      <c r="S13" s="50"/>
      <c r="T13" s="51"/>
    </row>
    <row r="14" spans="1:26" s="86" customFormat="1" ht="16.95" customHeight="1">
      <c r="A14"/>
      <c r="B14" s="102"/>
      <c r="C14" s="87"/>
      <c r="D14" s="94" t="s">
        <v>48</v>
      </c>
      <c r="E14" s="44"/>
      <c r="F14" s="138"/>
      <c r="G14" s="425"/>
      <c r="H14" s="138"/>
      <c r="I14" s="221"/>
      <c r="J14" s="276"/>
      <c r="K14" s="200"/>
      <c r="L14" s="138"/>
      <c r="M14" s="59"/>
      <c r="N14" s="138"/>
      <c r="O14" s="151"/>
      <c r="P14" s="138"/>
      <c r="Q14" s="151"/>
      <c r="R14" s="138"/>
      <c r="S14" s="84"/>
      <c r="T14" s="85"/>
    </row>
    <row r="15" spans="1:26" s="48" customFormat="1" ht="16.95" customHeight="1">
      <c r="A15"/>
      <c r="B15" s="105"/>
      <c r="C15" s="60">
        <v>4110</v>
      </c>
      <c r="D15" s="61" t="s">
        <v>58</v>
      </c>
      <c r="E15" s="54"/>
      <c r="F15" s="384">
        <f>'[1]Budget-Forecast Comparison Q3'!$L$15</f>
        <v>2100</v>
      </c>
      <c r="G15" s="424">
        <v>0.1</v>
      </c>
      <c r="H15" s="264">
        <f>F15+(F15*G15)</f>
        <v>2310</v>
      </c>
      <c r="I15" s="217"/>
      <c r="J15" s="276"/>
      <c r="K15" s="201"/>
      <c r="L15" s="145">
        <f t="shared" ref="L15:L24" si="2">H15</f>
        <v>2310</v>
      </c>
      <c r="M15" s="59"/>
      <c r="N15" s="145">
        <f t="shared" ref="N15:N24" si="3">H15</f>
        <v>2310</v>
      </c>
      <c r="O15" s="151"/>
      <c r="P15" s="145">
        <f t="shared" ref="P15:P24" si="4">H15</f>
        <v>2310</v>
      </c>
      <c r="Q15" s="151"/>
      <c r="R15" s="145">
        <f t="shared" ref="R15:R24" si="5">H15</f>
        <v>2310</v>
      </c>
      <c r="S15" s="50"/>
      <c r="T15" s="51"/>
    </row>
    <row r="16" spans="1:26" s="48" customFormat="1" ht="16.95" customHeight="1">
      <c r="A16"/>
      <c r="B16" s="105"/>
      <c r="C16" s="60">
        <v>4115</v>
      </c>
      <c r="D16" s="61" t="s">
        <v>5</v>
      </c>
      <c r="E16" s="54"/>
      <c r="F16" s="384">
        <f>'[1]Budget-Forecast Comparison Q3'!$L$16</f>
        <v>900</v>
      </c>
      <c r="G16" s="424">
        <v>0.1</v>
      </c>
      <c r="H16" s="264">
        <f t="shared" ref="H16:H21" si="6">F16+(F16*G16)</f>
        <v>990</v>
      </c>
      <c r="I16" s="217"/>
      <c r="J16" s="276"/>
      <c r="K16" s="201"/>
      <c r="L16" s="145">
        <f t="shared" si="2"/>
        <v>990</v>
      </c>
      <c r="M16" s="59"/>
      <c r="N16" s="145">
        <f t="shared" si="3"/>
        <v>990</v>
      </c>
      <c r="O16" s="151"/>
      <c r="P16" s="145">
        <f t="shared" si="4"/>
        <v>990</v>
      </c>
      <c r="Q16" s="151"/>
      <c r="R16" s="145">
        <f t="shared" si="5"/>
        <v>990</v>
      </c>
      <c r="S16" s="50"/>
      <c r="T16" s="51"/>
    </row>
    <row r="17" spans="1:20" s="48" customFormat="1" ht="16.95" customHeight="1">
      <c r="A17"/>
      <c r="B17" s="105"/>
      <c r="C17" s="60">
        <v>4116</v>
      </c>
      <c r="D17" s="61" t="s">
        <v>6</v>
      </c>
      <c r="E17" s="54"/>
      <c r="F17" s="384">
        <f>'[1]Budget-Forecast Comparison Q3'!$L$17</f>
        <v>55</v>
      </c>
      <c r="G17" s="424">
        <v>0.05</v>
      </c>
      <c r="H17" s="264">
        <f t="shared" si="6"/>
        <v>57.75</v>
      </c>
      <c r="I17" s="217"/>
      <c r="J17" s="276"/>
      <c r="K17" s="201"/>
      <c r="L17" s="145">
        <f t="shared" si="2"/>
        <v>57.75</v>
      </c>
      <c r="M17" s="59"/>
      <c r="N17" s="145">
        <f t="shared" si="3"/>
        <v>57.75</v>
      </c>
      <c r="O17" s="151"/>
      <c r="P17" s="145">
        <f t="shared" si="4"/>
        <v>57.75</v>
      </c>
      <c r="Q17" s="151"/>
      <c r="R17" s="145">
        <f t="shared" si="5"/>
        <v>57.75</v>
      </c>
      <c r="S17" s="50"/>
      <c r="T17" s="51"/>
    </row>
    <row r="18" spans="1:20" s="48" customFormat="1" ht="16.95" customHeight="1">
      <c r="A18"/>
      <c r="B18" s="105"/>
      <c r="C18" s="60">
        <v>4117</v>
      </c>
      <c r="D18" s="61" t="s">
        <v>74</v>
      </c>
      <c r="E18" s="54"/>
      <c r="F18" s="384">
        <f>'[1]Budget-Forecast Comparison Q3'!$L$18</f>
        <v>320</v>
      </c>
      <c r="G18" s="424">
        <v>0.1</v>
      </c>
      <c r="H18" s="264">
        <f t="shared" si="6"/>
        <v>352</v>
      </c>
      <c r="I18" s="217"/>
      <c r="J18" s="276"/>
      <c r="K18" s="201"/>
      <c r="L18" s="145">
        <f t="shared" si="2"/>
        <v>352</v>
      </c>
      <c r="M18" s="59"/>
      <c r="N18" s="145">
        <f t="shared" si="3"/>
        <v>352</v>
      </c>
      <c r="O18" s="151"/>
      <c r="P18" s="145">
        <f t="shared" si="4"/>
        <v>352</v>
      </c>
      <c r="Q18" s="151"/>
      <c r="R18" s="145">
        <f t="shared" si="5"/>
        <v>352</v>
      </c>
      <c r="S18" s="50"/>
      <c r="T18" s="51"/>
    </row>
    <row r="19" spans="1:20" s="48" customFormat="1" ht="16.95" customHeight="1">
      <c r="A19"/>
      <c r="B19" s="105"/>
      <c r="C19" s="60">
        <v>4120</v>
      </c>
      <c r="D19" s="61" t="s">
        <v>62</v>
      </c>
      <c r="E19" s="54"/>
      <c r="F19" s="384">
        <f>'[1]Budget-Forecast Comparison Q3'!$L$19</f>
        <v>1293</v>
      </c>
      <c r="G19" s="424">
        <v>0.1</v>
      </c>
      <c r="H19" s="264">
        <f t="shared" si="6"/>
        <v>1422.3</v>
      </c>
      <c r="I19" s="217"/>
      <c r="J19" s="276"/>
      <c r="K19" s="201"/>
      <c r="L19" s="145">
        <f t="shared" si="2"/>
        <v>1422.3</v>
      </c>
      <c r="M19" s="59"/>
      <c r="N19" s="145">
        <f t="shared" si="3"/>
        <v>1422.3</v>
      </c>
      <c r="O19" s="151"/>
      <c r="P19" s="145">
        <f t="shared" si="4"/>
        <v>1422.3</v>
      </c>
      <c r="Q19" s="151"/>
      <c r="R19" s="145">
        <f t="shared" si="5"/>
        <v>1422.3</v>
      </c>
      <c r="S19" s="50" t="s">
        <v>7</v>
      </c>
      <c r="T19" s="51"/>
    </row>
    <row r="20" spans="1:20" s="48" customFormat="1" ht="16.95" customHeight="1">
      <c r="A20"/>
      <c r="B20" s="105"/>
      <c r="C20" s="60">
        <v>4124</v>
      </c>
      <c r="D20" s="61" t="s">
        <v>51</v>
      </c>
      <c r="E20" s="54"/>
      <c r="F20" s="384">
        <f>'[1]Budget-Forecast Comparison Q3'!$L$20</f>
        <v>602</v>
      </c>
      <c r="G20" s="424"/>
      <c r="H20" s="264">
        <v>650</v>
      </c>
      <c r="I20" s="217"/>
      <c r="J20" s="276"/>
      <c r="K20" s="201"/>
      <c r="L20" s="145">
        <f t="shared" si="2"/>
        <v>650</v>
      </c>
      <c r="M20" s="59"/>
      <c r="N20" s="145">
        <f t="shared" si="3"/>
        <v>650</v>
      </c>
      <c r="O20" s="151"/>
      <c r="P20" s="145">
        <f t="shared" si="4"/>
        <v>650</v>
      </c>
      <c r="Q20" s="151"/>
      <c r="R20" s="145">
        <f t="shared" si="5"/>
        <v>650</v>
      </c>
      <c r="S20" s="50"/>
      <c r="T20" s="51"/>
    </row>
    <row r="21" spans="1:20" s="48" customFormat="1" ht="16.95" customHeight="1">
      <c r="A21"/>
      <c r="B21" s="105"/>
      <c r="C21" s="60">
        <v>4125</v>
      </c>
      <c r="D21" s="61" t="s">
        <v>91</v>
      </c>
      <c r="E21" s="54"/>
      <c r="F21" s="384">
        <f>'[1]Budget-Forecast Comparison Q3'!$L$21</f>
        <v>300</v>
      </c>
      <c r="G21" s="424">
        <v>0.1</v>
      </c>
      <c r="H21" s="264">
        <f t="shared" si="6"/>
        <v>330</v>
      </c>
      <c r="I21" s="217"/>
      <c r="J21" s="276"/>
      <c r="K21" s="201"/>
      <c r="L21" s="145">
        <f t="shared" si="2"/>
        <v>330</v>
      </c>
      <c r="M21" s="59"/>
      <c r="N21" s="145">
        <f t="shared" si="3"/>
        <v>330</v>
      </c>
      <c r="O21" s="151"/>
      <c r="P21" s="145">
        <f t="shared" si="4"/>
        <v>330</v>
      </c>
      <c r="Q21" s="151"/>
      <c r="R21" s="145">
        <f t="shared" si="5"/>
        <v>330</v>
      </c>
      <c r="S21" s="50"/>
      <c r="T21" s="51"/>
    </row>
    <row r="22" spans="1:20" s="48" customFormat="1" ht="16.95" customHeight="1">
      <c r="A22"/>
      <c r="B22" s="105"/>
      <c r="C22" s="60">
        <v>4129</v>
      </c>
      <c r="D22" s="61" t="s">
        <v>8</v>
      </c>
      <c r="E22" s="54"/>
      <c r="F22" s="384">
        <f>'[1]Budget-Forecast Comparison Q3'!$L$22</f>
        <v>100</v>
      </c>
      <c r="G22" s="424"/>
      <c r="H22" s="264">
        <v>100</v>
      </c>
      <c r="I22" s="217"/>
      <c r="J22" s="276"/>
      <c r="K22" s="201"/>
      <c r="L22" s="145">
        <f t="shared" si="2"/>
        <v>100</v>
      </c>
      <c r="M22" s="59"/>
      <c r="N22" s="145">
        <f t="shared" si="3"/>
        <v>100</v>
      </c>
      <c r="O22" s="151"/>
      <c r="P22" s="145">
        <f t="shared" si="4"/>
        <v>100</v>
      </c>
      <c r="Q22" s="151"/>
      <c r="R22" s="145">
        <f t="shared" si="5"/>
        <v>100</v>
      </c>
      <c r="S22" s="50"/>
      <c r="T22" s="51"/>
    </row>
    <row r="23" spans="1:20" s="48" customFormat="1" ht="16.95" customHeight="1">
      <c r="A23"/>
      <c r="B23" s="105"/>
      <c r="C23" s="60">
        <v>4130</v>
      </c>
      <c r="D23" s="61" t="s">
        <v>9</v>
      </c>
      <c r="E23" s="54"/>
      <c r="F23" s="384">
        <f>'[1]Budget-Forecast Comparison Q3'!$L$23</f>
        <v>200</v>
      </c>
      <c r="G23" s="424"/>
      <c r="H23" s="264">
        <v>200</v>
      </c>
      <c r="I23" s="217"/>
      <c r="J23" s="276"/>
      <c r="K23" s="201"/>
      <c r="L23" s="145">
        <f t="shared" si="2"/>
        <v>200</v>
      </c>
      <c r="M23" s="59"/>
      <c r="N23" s="145">
        <f t="shared" si="3"/>
        <v>200</v>
      </c>
      <c r="O23" s="151"/>
      <c r="P23" s="145">
        <f t="shared" si="4"/>
        <v>200</v>
      </c>
      <c r="Q23" s="151"/>
      <c r="R23" s="145">
        <f t="shared" si="5"/>
        <v>200</v>
      </c>
      <c r="S23" s="50"/>
      <c r="T23" s="51"/>
    </row>
    <row r="24" spans="1:20" s="48" customFormat="1" ht="16.95" customHeight="1">
      <c r="A24"/>
      <c r="B24" s="105"/>
      <c r="C24" s="60">
        <v>4135</v>
      </c>
      <c r="D24" s="61" t="s">
        <v>10</v>
      </c>
      <c r="E24" s="54"/>
      <c r="F24" s="385">
        <f>'[1]Budget-Forecast Comparison Q3'!$L$24</f>
        <v>600</v>
      </c>
      <c r="G24" s="424">
        <v>0.1</v>
      </c>
      <c r="H24" s="264">
        <f t="shared" ref="H24" si="7">F24+(F24*G24)</f>
        <v>660</v>
      </c>
      <c r="I24" s="217"/>
      <c r="J24" s="276"/>
      <c r="K24" s="201"/>
      <c r="L24" s="145">
        <f t="shared" si="2"/>
        <v>660</v>
      </c>
      <c r="M24" s="59"/>
      <c r="N24" s="145">
        <f t="shared" si="3"/>
        <v>660</v>
      </c>
      <c r="O24" s="151"/>
      <c r="P24" s="145">
        <f t="shared" si="4"/>
        <v>660</v>
      </c>
      <c r="Q24" s="151"/>
      <c r="R24" s="145">
        <f t="shared" si="5"/>
        <v>660</v>
      </c>
      <c r="S24" s="50"/>
      <c r="T24" s="51"/>
    </row>
    <row r="25" spans="1:20" s="48" customFormat="1" ht="16.95" customHeight="1">
      <c r="A25"/>
      <c r="B25" s="105"/>
      <c r="C25" s="60">
        <v>4137</v>
      </c>
      <c r="D25" s="61" t="s">
        <v>11</v>
      </c>
      <c r="E25" s="128"/>
      <c r="F25" s="385"/>
      <c r="G25" s="424"/>
      <c r="H25" s="264"/>
      <c r="I25" s="217"/>
      <c r="J25" s="276"/>
      <c r="K25" s="201"/>
      <c r="L25" s="145"/>
      <c r="M25" s="59"/>
      <c r="N25" s="145"/>
      <c r="O25" s="151"/>
      <c r="P25" s="145"/>
      <c r="Q25" s="151"/>
      <c r="R25" s="145"/>
      <c r="S25" s="50"/>
      <c r="T25" s="51"/>
    </row>
    <row r="26" spans="1:20" s="48" customFormat="1" ht="16.95" customHeight="1">
      <c r="A26"/>
      <c r="B26" s="105"/>
      <c r="C26" s="60">
        <v>4137</v>
      </c>
      <c r="D26" s="61" t="s">
        <v>12</v>
      </c>
      <c r="E26" s="128"/>
      <c r="F26" s="385">
        <f>'[1]Budget-Forecast Comparison Q3'!$L$26</f>
        <v>360</v>
      </c>
      <c r="G26" s="424">
        <v>0.1</v>
      </c>
      <c r="H26" s="264">
        <f t="shared" ref="H26" si="8">F26+(F26*G26)</f>
        <v>396</v>
      </c>
      <c r="I26" s="217"/>
      <c r="J26" s="276"/>
      <c r="K26" s="201"/>
      <c r="L26" s="145">
        <f>H26</f>
        <v>396</v>
      </c>
      <c r="M26" s="59"/>
      <c r="N26" s="145">
        <f>H26</f>
        <v>396</v>
      </c>
      <c r="O26" s="151"/>
      <c r="P26" s="145">
        <f>H26</f>
        <v>396</v>
      </c>
      <c r="Q26" s="151"/>
      <c r="R26" s="145">
        <f>H26</f>
        <v>396</v>
      </c>
      <c r="S26" s="50"/>
      <c r="T26" s="51"/>
    </row>
    <row r="27" spans="1:20" s="48" customFormat="1" ht="16.95" customHeight="1">
      <c r="A27"/>
      <c r="B27" s="105"/>
      <c r="C27" s="60">
        <v>4137</v>
      </c>
      <c r="D27" s="61" t="s">
        <v>13</v>
      </c>
      <c r="E27" s="128"/>
      <c r="F27" s="384"/>
      <c r="G27" s="424"/>
      <c r="H27" s="264"/>
      <c r="I27" s="217"/>
      <c r="J27" s="276"/>
      <c r="K27" s="201"/>
      <c r="L27" s="145"/>
      <c r="M27" s="59"/>
      <c r="N27" s="145"/>
      <c r="O27" s="151"/>
      <c r="P27" s="145"/>
      <c r="Q27" s="151"/>
      <c r="R27" s="145"/>
      <c r="S27" s="50"/>
      <c r="T27" s="51"/>
    </row>
    <row r="28" spans="1:20" s="48" customFormat="1" ht="16.95" customHeight="1">
      <c r="A28"/>
      <c r="B28" s="105"/>
      <c r="C28" s="60">
        <v>4140</v>
      </c>
      <c r="D28" s="61" t="s">
        <v>14</v>
      </c>
      <c r="E28" s="54"/>
      <c r="F28" s="384">
        <f>'[1]Budget-Forecast Comparison Q3'!$L$28</f>
        <v>100</v>
      </c>
      <c r="G28" s="424"/>
      <c r="H28" s="264">
        <v>180</v>
      </c>
      <c r="I28" s="217"/>
      <c r="J28" s="276"/>
      <c r="K28" s="201"/>
      <c r="L28" s="145">
        <f>H28</f>
        <v>180</v>
      </c>
      <c r="M28" s="59"/>
      <c r="N28" s="145">
        <f>H28</f>
        <v>180</v>
      </c>
      <c r="O28" s="151"/>
      <c r="P28" s="145">
        <f>H28</f>
        <v>180</v>
      </c>
      <c r="Q28" s="151"/>
      <c r="R28" s="145">
        <f>H28</f>
        <v>180</v>
      </c>
      <c r="S28" s="50"/>
      <c r="T28" s="51"/>
    </row>
    <row r="29" spans="1:20" s="48" customFormat="1" ht="16.95" customHeight="1">
      <c r="A29"/>
      <c r="B29" s="105"/>
      <c r="C29" s="60">
        <v>4141</v>
      </c>
      <c r="D29" s="61" t="s">
        <v>15</v>
      </c>
      <c r="E29" s="54"/>
      <c r="F29" s="384">
        <f>'[1]Budget-Forecast Comparison Q3'!$L$29</f>
        <v>275</v>
      </c>
      <c r="G29" s="424">
        <v>0.1</v>
      </c>
      <c r="H29" s="264">
        <f t="shared" ref="H29:H31" si="9">F29+(F29*G29)</f>
        <v>302.5</v>
      </c>
      <c r="I29" s="217"/>
      <c r="J29" s="276"/>
      <c r="K29" s="201"/>
      <c r="L29" s="145">
        <f>H29</f>
        <v>302.5</v>
      </c>
      <c r="M29" s="59"/>
      <c r="N29" s="145">
        <f>H29</f>
        <v>302.5</v>
      </c>
      <c r="O29" s="151"/>
      <c r="P29" s="145">
        <f>H29</f>
        <v>302.5</v>
      </c>
      <c r="Q29" s="151"/>
      <c r="R29" s="145">
        <f>H29</f>
        <v>302.5</v>
      </c>
      <c r="S29" s="50"/>
      <c r="T29" s="51"/>
    </row>
    <row r="30" spans="1:20" s="48" customFormat="1" ht="16.95" customHeight="1">
      <c r="A30"/>
      <c r="B30" s="105"/>
      <c r="C30" s="60">
        <v>4142</v>
      </c>
      <c r="D30" s="61" t="s">
        <v>147</v>
      </c>
      <c r="E30" s="54"/>
      <c r="F30" s="384">
        <f>'[1]Budget-Forecast Comparison Q3'!$L$30</f>
        <v>552</v>
      </c>
      <c r="G30" s="424">
        <v>0.1</v>
      </c>
      <c r="H30" s="264">
        <f t="shared" si="9"/>
        <v>607.20000000000005</v>
      </c>
      <c r="I30" s="218"/>
      <c r="J30" s="276"/>
      <c r="K30" s="201"/>
      <c r="L30" s="145">
        <f>H30</f>
        <v>607.20000000000005</v>
      </c>
      <c r="M30" s="59"/>
      <c r="N30" s="145">
        <f>H30</f>
        <v>607.20000000000005</v>
      </c>
      <c r="O30" s="151"/>
      <c r="P30" s="145">
        <f>H30</f>
        <v>607.20000000000005</v>
      </c>
      <c r="Q30" s="151"/>
      <c r="R30" s="145">
        <f>H30</f>
        <v>607.20000000000005</v>
      </c>
      <c r="S30" s="50" t="s">
        <v>16</v>
      </c>
      <c r="T30" s="51"/>
    </row>
    <row r="31" spans="1:20" s="48" customFormat="1" ht="16.95" customHeight="1">
      <c r="A31"/>
      <c r="B31" s="105"/>
      <c r="C31" s="60">
        <v>4145</v>
      </c>
      <c r="D31" s="61" t="s">
        <v>17</v>
      </c>
      <c r="E31" s="54"/>
      <c r="F31" s="384">
        <f>'[1]Budget-Forecast Comparison Q3'!$L$31</f>
        <v>60</v>
      </c>
      <c r="G31" s="424">
        <v>0.1</v>
      </c>
      <c r="H31" s="264">
        <f t="shared" si="9"/>
        <v>66</v>
      </c>
      <c r="I31" s="217"/>
      <c r="J31" s="276"/>
      <c r="K31" s="201"/>
      <c r="L31" s="145">
        <f>H31</f>
        <v>66</v>
      </c>
      <c r="M31" s="59"/>
      <c r="N31" s="145">
        <f>H31</f>
        <v>66</v>
      </c>
      <c r="O31" s="151"/>
      <c r="P31" s="145">
        <f>H31</f>
        <v>66</v>
      </c>
      <c r="Q31" s="151"/>
      <c r="R31" s="145">
        <f>H31</f>
        <v>66</v>
      </c>
      <c r="S31" s="50" t="s">
        <v>18</v>
      </c>
      <c r="T31" s="51"/>
    </row>
    <row r="32" spans="1:20" s="48" customFormat="1" ht="16.95" customHeight="1">
      <c r="A32"/>
      <c r="B32" s="105"/>
      <c r="C32" s="60">
        <v>4146</v>
      </c>
      <c r="D32" s="61" t="s">
        <v>146</v>
      </c>
      <c r="E32" s="54"/>
      <c r="F32" s="386">
        <f>'[1]Budget-Forecast Comparison Q3'!$L$32</f>
        <v>240</v>
      </c>
      <c r="G32" s="424"/>
      <c r="H32" s="263">
        <f>240+500</f>
        <v>740</v>
      </c>
      <c r="I32" s="217"/>
      <c r="J32" s="276"/>
      <c r="K32" s="201"/>
      <c r="L32" s="145">
        <f>H32</f>
        <v>740</v>
      </c>
      <c r="M32" s="59"/>
      <c r="N32" s="146">
        <f>H32</f>
        <v>740</v>
      </c>
      <c r="O32" s="151"/>
      <c r="P32" s="146">
        <f>H32</f>
        <v>740</v>
      </c>
      <c r="Q32" s="151"/>
      <c r="R32" s="145">
        <f>H32</f>
        <v>740</v>
      </c>
      <c r="S32" s="50"/>
      <c r="T32" s="51"/>
    </row>
    <row r="33" spans="1:20" s="48" customFormat="1" ht="16.95" customHeight="1">
      <c r="A33"/>
      <c r="B33" s="105"/>
      <c r="C33" s="60"/>
      <c r="D33" s="61"/>
      <c r="E33" s="54"/>
      <c r="F33" s="396">
        <f>SUM(F15:F32)</f>
        <v>8057</v>
      </c>
      <c r="G33" s="424"/>
      <c r="H33" s="396">
        <f>SUM(H15:H32)</f>
        <v>9363.75</v>
      </c>
      <c r="I33" s="220"/>
      <c r="J33" s="276"/>
      <c r="K33" s="202"/>
      <c r="L33" s="396">
        <f>SUM(L15:L32)</f>
        <v>9363.75</v>
      </c>
      <c r="M33" s="134"/>
      <c r="N33" s="396">
        <f>SUM(N15:N32)</f>
        <v>9363.75</v>
      </c>
      <c r="O33" s="134"/>
      <c r="P33" s="396">
        <f>SUM(P15:P32)</f>
        <v>9363.75</v>
      </c>
      <c r="Q33" s="134"/>
      <c r="R33" s="396">
        <f>SUM(R15:R32)</f>
        <v>9363.75</v>
      </c>
      <c r="S33" s="50"/>
      <c r="T33" s="51"/>
    </row>
    <row r="34" spans="1:20" s="86" customFormat="1" ht="18" customHeight="1">
      <c r="A34"/>
      <c r="B34" s="102"/>
      <c r="C34" s="87"/>
      <c r="D34" s="96" t="s">
        <v>19</v>
      </c>
      <c r="E34" s="97"/>
      <c r="F34" s="138"/>
      <c r="G34" s="425"/>
      <c r="H34" s="138"/>
      <c r="I34" s="221"/>
      <c r="J34" s="276"/>
      <c r="K34" s="200"/>
      <c r="L34" s="138"/>
      <c r="M34" s="148"/>
      <c r="N34" s="138"/>
      <c r="O34" s="149"/>
      <c r="P34" s="138"/>
      <c r="Q34" s="149"/>
      <c r="R34" s="138"/>
      <c r="S34" s="84"/>
      <c r="T34" s="85"/>
    </row>
    <row r="35" spans="1:20" s="48" customFormat="1" ht="18" customHeight="1">
      <c r="A35"/>
      <c r="B35" s="105"/>
      <c r="C35" s="60">
        <v>4201</v>
      </c>
      <c r="D35" s="61" t="s">
        <v>20</v>
      </c>
      <c r="E35" s="54"/>
      <c r="F35" s="384">
        <f>'[1]Budget-Forecast Comparison Q3'!$L$35</f>
        <v>1500</v>
      </c>
      <c r="G35" s="424"/>
      <c r="H35" s="264">
        <f>'[2]Budget-Forecast Comparison'!$M33</f>
        <v>1500</v>
      </c>
      <c r="I35" s="217"/>
      <c r="J35" s="276"/>
      <c r="K35" s="201"/>
      <c r="L35" s="145">
        <f>H35</f>
        <v>1500</v>
      </c>
      <c r="M35" s="59"/>
      <c r="N35" s="145">
        <f>H35</f>
        <v>1500</v>
      </c>
      <c r="O35" s="151"/>
      <c r="P35" s="145">
        <f>H35</f>
        <v>1500</v>
      </c>
      <c r="Q35" s="151"/>
      <c r="R35" s="145">
        <f>H35</f>
        <v>1500</v>
      </c>
      <c r="S35" s="50"/>
      <c r="T35" s="51"/>
    </row>
    <row r="36" spans="1:20" s="48" customFormat="1" ht="16.95" customHeight="1">
      <c r="A36"/>
      <c r="B36" s="105"/>
      <c r="C36" s="60">
        <v>4202</v>
      </c>
      <c r="D36" s="61" t="s">
        <v>21</v>
      </c>
      <c r="E36" s="54"/>
      <c r="F36" s="384">
        <f>'[1]Budget-Forecast Comparison Q3'!$L$36</f>
        <v>1500</v>
      </c>
      <c r="G36" s="424"/>
      <c r="H36" s="264">
        <f>'[2]Budget-Forecast Comparison'!$M34</f>
        <v>1500</v>
      </c>
      <c r="I36" s="217"/>
      <c r="J36" s="276"/>
      <c r="K36" s="201"/>
      <c r="L36" s="145">
        <f>H36</f>
        <v>1500</v>
      </c>
      <c r="M36" s="59"/>
      <c r="N36" s="145">
        <f>H36</f>
        <v>1500</v>
      </c>
      <c r="O36" s="151"/>
      <c r="P36" s="145">
        <f>H36</f>
        <v>1500</v>
      </c>
      <c r="Q36" s="151"/>
      <c r="R36" s="145">
        <f>H36</f>
        <v>1500</v>
      </c>
      <c r="S36" s="50"/>
      <c r="T36" s="51"/>
    </row>
    <row r="37" spans="1:20" s="48" customFormat="1" ht="16.95" customHeight="1">
      <c r="A37"/>
      <c r="B37" s="105"/>
      <c r="C37" s="60">
        <v>4207</v>
      </c>
      <c r="D37" s="61" t="s">
        <v>24</v>
      </c>
      <c r="E37" s="57"/>
      <c r="F37" s="384">
        <f>'[1]Budget-Forecast Comparison Q3'!$L$37</f>
        <v>0</v>
      </c>
      <c r="G37" s="424"/>
      <c r="H37" s="264">
        <v>0</v>
      </c>
      <c r="I37" s="217"/>
      <c r="J37" s="276"/>
      <c r="K37" s="201"/>
      <c r="L37" s="145">
        <f>H37</f>
        <v>0</v>
      </c>
      <c r="M37" s="59"/>
      <c r="N37" s="145">
        <f>H37</f>
        <v>0</v>
      </c>
      <c r="O37" s="151"/>
      <c r="P37" s="145">
        <f>H37</f>
        <v>0</v>
      </c>
      <c r="Q37" s="151"/>
      <c r="R37" s="145">
        <f>H37</f>
        <v>0</v>
      </c>
      <c r="S37" s="50"/>
      <c r="T37" s="51"/>
    </row>
    <row r="38" spans="1:20" s="48" customFormat="1" ht="16.95" customHeight="1">
      <c r="A38"/>
      <c r="B38" s="105"/>
      <c r="C38" s="60"/>
      <c r="D38" s="61"/>
      <c r="E38" s="54"/>
      <c r="F38" s="396">
        <f>SUM(F35:F37)</f>
        <v>3000</v>
      </c>
      <c r="G38" s="424"/>
      <c r="H38" s="396">
        <f>SUM(H35:H37)</f>
        <v>3000</v>
      </c>
      <c r="I38" s="220"/>
      <c r="J38" s="276"/>
      <c r="K38" s="202"/>
      <c r="L38" s="396">
        <f>SUM(L35:L37)</f>
        <v>3000</v>
      </c>
      <c r="M38" s="134"/>
      <c r="N38" s="396">
        <f>SUM(N35:N37)</f>
        <v>3000</v>
      </c>
      <c r="O38" s="134"/>
      <c r="P38" s="396">
        <f>SUM(P35:P37)</f>
        <v>3000</v>
      </c>
      <c r="Q38" s="134"/>
      <c r="R38" s="396">
        <f>SUM(R35:R37)</f>
        <v>3000</v>
      </c>
      <c r="S38" s="50"/>
      <c r="T38" s="51"/>
    </row>
    <row r="39" spans="1:20" s="86" customFormat="1" ht="16.95" customHeight="1">
      <c r="A39"/>
      <c r="B39" s="102"/>
      <c r="C39" s="60"/>
      <c r="D39" s="96" t="s">
        <v>29</v>
      </c>
      <c r="E39" s="97"/>
      <c r="F39" s="138"/>
      <c r="G39" s="425"/>
      <c r="H39" s="138"/>
      <c r="I39" s="227"/>
      <c r="J39" s="276"/>
      <c r="K39" s="200"/>
      <c r="L39" s="138"/>
      <c r="M39" s="141"/>
      <c r="N39" s="138"/>
      <c r="O39" s="141"/>
      <c r="P39" s="138"/>
      <c r="Q39" s="141"/>
      <c r="R39" s="138"/>
      <c r="S39" s="84"/>
      <c r="T39" s="85"/>
    </row>
    <row r="40" spans="1:20" s="48" customFormat="1" ht="16.95" customHeight="1">
      <c r="A40"/>
      <c r="B40" s="105"/>
      <c r="C40" s="60">
        <v>4203</v>
      </c>
      <c r="D40" s="61" t="s">
        <v>22</v>
      </c>
      <c r="E40" s="54"/>
      <c r="F40" s="384">
        <f>'[1]Budget-Forecast Comparison Q3'!$L$40</f>
        <v>2000</v>
      </c>
      <c r="G40" s="424"/>
      <c r="H40" s="264">
        <v>2000</v>
      </c>
      <c r="I40" s="217"/>
      <c r="J40" s="276"/>
      <c r="K40" s="201"/>
      <c r="L40" s="145">
        <f t="shared" ref="L40:L50" si="10">H40</f>
        <v>2000</v>
      </c>
      <c r="M40" s="59"/>
      <c r="N40" s="145">
        <f t="shared" ref="N40:N50" si="11">H40</f>
        <v>2000</v>
      </c>
      <c r="O40" s="151"/>
      <c r="P40" s="145">
        <f t="shared" ref="P40:P50" si="12">H40</f>
        <v>2000</v>
      </c>
      <c r="Q40" s="151"/>
      <c r="R40" s="145">
        <f t="shared" ref="R40:R50" si="13">H40</f>
        <v>2000</v>
      </c>
      <c r="S40" s="50"/>
      <c r="T40" s="51"/>
    </row>
    <row r="41" spans="1:20" s="48" customFormat="1" ht="16.95" customHeight="1">
      <c r="A41"/>
      <c r="B41" s="105"/>
      <c r="C41" s="60">
        <v>4204</v>
      </c>
      <c r="D41" s="61" t="s">
        <v>23</v>
      </c>
      <c r="E41" s="54"/>
      <c r="F41" s="384">
        <f>'[1]Budget-Forecast Comparison Q3'!$L$41</f>
        <v>1500</v>
      </c>
      <c r="G41" s="424"/>
      <c r="H41" s="264">
        <v>0</v>
      </c>
      <c r="I41" s="217"/>
      <c r="J41" s="276"/>
      <c r="K41" s="201"/>
      <c r="L41" s="145">
        <f t="shared" si="10"/>
        <v>0</v>
      </c>
      <c r="M41" s="59"/>
      <c r="N41" s="145">
        <f t="shared" si="11"/>
        <v>0</v>
      </c>
      <c r="O41" s="151"/>
      <c r="P41" s="145">
        <f t="shared" si="12"/>
        <v>0</v>
      </c>
      <c r="Q41" s="151"/>
      <c r="R41" s="145">
        <f t="shared" si="13"/>
        <v>0</v>
      </c>
      <c r="S41" s="50" t="s">
        <v>27</v>
      </c>
      <c r="T41" s="51"/>
    </row>
    <row r="42" spans="1:20" s="48" customFormat="1" ht="16.95" customHeight="1">
      <c r="A42"/>
      <c r="B42" s="105"/>
      <c r="C42" s="60">
        <v>4210</v>
      </c>
      <c r="D42" s="61" t="s">
        <v>25</v>
      </c>
      <c r="E42" s="54"/>
      <c r="F42" s="384">
        <f>'[1]Budget-Forecast Comparison Q3'!$L$42</f>
        <v>1500</v>
      </c>
      <c r="G42" s="424"/>
      <c r="H42" s="264">
        <v>1500</v>
      </c>
      <c r="I42" s="217"/>
      <c r="J42" s="276"/>
      <c r="K42" s="201"/>
      <c r="L42" s="145">
        <f t="shared" si="10"/>
        <v>1500</v>
      </c>
      <c r="M42" s="59"/>
      <c r="N42" s="145">
        <f t="shared" si="11"/>
        <v>1500</v>
      </c>
      <c r="O42" s="151"/>
      <c r="P42" s="145">
        <f t="shared" si="12"/>
        <v>1500</v>
      </c>
      <c r="Q42" s="151"/>
      <c r="R42" s="145">
        <f t="shared" si="13"/>
        <v>1500</v>
      </c>
      <c r="S42" s="50"/>
      <c r="T42" s="51"/>
    </row>
    <row r="43" spans="1:20" s="48" customFormat="1" ht="16.95" customHeight="1">
      <c r="A43"/>
      <c r="B43" s="105"/>
      <c r="C43" s="60">
        <v>4212</v>
      </c>
      <c r="D43" s="61" t="s">
        <v>26</v>
      </c>
      <c r="E43" s="54"/>
      <c r="F43" s="384">
        <f>'[1]Budget-Forecast Comparison Q3'!$L$43</f>
        <v>500</v>
      </c>
      <c r="G43" s="424"/>
      <c r="H43" s="264">
        <v>500</v>
      </c>
      <c r="I43" s="217"/>
      <c r="J43" s="276"/>
      <c r="K43" s="201"/>
      <c r="L43" s="145">
        <f t="shared" si="10"/>
        <v>500</v>
      </c>
      <c r="M43" s="59"/>
      <c r="N43" s="145">
        <f t="shared" si="11"/>
        <v>500</v>
      </c>
      <c r="O43" s="151"/>
      <c r="P43" s="145">
        <f t="shared" si="12"/>
        <v>500</v>
      </c>
      <c r="Q43" s="151"/>
      <c r="R43" s="145">
        <f t="shared" si="13"/>
        <v>500</v>
      </c>
      <c r="S43" s="50"/>
      <c r="T43" s="51"/>
    </row>
    <row r="44" spans="1:20" s="48" customFormat="1" ht="16.95" customHeight="1">
      <c r="A44"/>
      <c r="B44" s="105"/>
      <c r="C44" s="60">
        <v>4215</v>
      </c>
      <c r="D44" s="61" t="s">
        <v>28</v>
      </c>
      <c r="E44" s="54"/>
      <c r="F44" s="384">
        <f>'[1]Budget-Forecast Comparison Q3'!$L$44</f>
        <v>0</v>
      </c>
      <c r="G44" s="424"/>
      <c r="H44" s="264">
        <v>1000</v>
      </c>
      <c r="I44" s="217"/>
      <c r="J44" s="276"/>
      <c r="K44" s="201"/>
      <c r="L44" s="145">
        <f t="shared" si="10"/>
        <v>1000</v>
      </c>
      <c r="M44" s="59"/>
      <c r="N44" s="145">
        <f t="shared" si="11"/>
        <v>1000</v>
      </c>
      <c r="O44" s="151"/>
      <c r="P44" s="145">
        <f t="shared" si="12"/>
        <v>1000</v>
      </c>
      <c r="Q44" s="151"/>
      <c r="R44" s="145">
        <f t="shared" si="13"/>
        <v>1000</v>
      </c>
      <c r="S44" s="50"/>
      <c r="T44" s="51"/>
    </row>
    <row r="45" spans="1:20" s="48" customFormat="1" ht="16.95" customHeight="1">
      <c r="A45"/>
      <c r="B45" s="105"/>
      <c r="C45" s="60">
        <v>4206</v>
      </c>
      <c r="D45" s="61" t="s">
        <v>72</v>
      </c>
      <c r="E45" s="54"/>
      <c r="F45" s="384">
        <f>'[1]Budget-Forecast Comparison Q3'!$L$45</f>
        <v>1408</v>
      </c>
      <c r="G45" s="424"/>
      <c r="H45" s="264">
        <v>1500</v>
      </c>
      <c r="I45" s="217"/>
      <c r="J45" s="276"/>
      <c r="K45" s="201"/>
      <c r="L45" s="145">
        <f t="shared" si="10"/>
        <v>1500</v>
      </c>
      <c r="M45" s="59"/>
      <c r="N45" s="145">
        <f t="shared" si="11"/>
        <v>1500</v>
      </c>
      <c r="O45" s="151"/>
      <c r="P45" s="145">
        <f t="shared" si="12"/>
        <v>1500</v>
      </c>
      <c r="Q45" s="151"/>
      <c r="R45" s="145">
        <f t="shared" si="13"/>
        <v>1500</v>
      </c>
      <c r="S45" s="50"/>
      <c r="T45" s="51"/>
    </row>
    <row r="46" spans="1:20" s="48" customFormat="1" ht="16.95" customHeight="1">
      <c r="A46"/>
      <c r="B46" s="105"/>
      <c r="C46" s="52">
        <v>4211</v>
      </c>
      <c r="D46" s="61" t="s">
        <v>73</v>
      </c>
      <c r="E46" s="54"/>
      <c r="F46" s="384">
        <f>'[1]Budget-Forecast Comparison Q3'!$L$46</f>
        <v>250</v>
      </c>
      <c r="G46" s="424"/>
      <c r="H46" s="264">
        <v>250</v>
      </c>
      <c r="I46" s="217"/>
      <c r="J46" s="276"/>
      <c r="K46" s="204"/>
      <c r="L46" s="145">
        <f t="shared" si="10"/>
        <v>250</v>
      </c>
      <c r="M46" s="43"/>
      <c r="N46" s="145">
        <f t="shared" si="11"/>
        <v>250</v>
      </c>
      <c r="O46" s="138"/>
      <c r="P46" s="145">
        <f t="shared" si="12"/>
        <v>250</v>
      </c>
      <c r="Q46" s="138"/>
      <c r="R46" s="145">
        <f t="shared" si="13"/>
        <v>250</v>
      </c>
      <c r="S46" s="50"/>
      <c r="T46" s="51"/>
    </row>
    <row r="47" spans="1:20" s="48" customFormat="1" ht="16.95" customHeight="1">
      <c r="A47"/>
      <c r="B47" s="105"/>
      <c r="C47" s="52">
        <v>4216</v>
      </c>
      <c r="D47" s="61" t="s">
        <v>70</v>
      </c>
      <c r="E47" s="54"/>
      <c r="F47" s="384">
        <f>'[1]Budget-Forecast Comparison Q3'!$L$47</f>
        <v>50</v>
      </c>
      <c r="G47" s="424"/>
      <c r="H47" s="264">
        <v>50</v>
      </c>
      <c r="I47" s="217"/>
      <c r="J47" s="276"/>
      <c r="K47" s="204"/>
      <c r="L47" s="145">
        <f t="shared" si="10"/>
        <v>50</v>
      </c>
      <c r="M47" s="58"/>
      <c r="N47" s="145">
        <f t="shared" si="11"/>
        <v>50</v>
      </c>
      <c r="O47" s="139"/>
      <c r="P47" s="145">
        <f t="shared" si="12"/>
        <v>50</v>
      </c>
      <c r="Q47" s="139"/>
      <c r="R47" s="145">
        <f t="shared" si="13"/>
        <v>50</v>
      </c>
      <c r="S47" s="50"/>
      <c r="T47" s="51"/>
    </row>
    <row r="48" spans="1:20" s="48" customFormat="1" ht="16.95" customHeight="1">
      <c r="A48"/>
      <c r="B48" s="105"/>
      <c r="C48" s="52">
        <v>4217</v>
      </c>
      <c r="D48" s="180" t="s">
        <v>132</v>
      </c>
      <c r="E48" s="54"/>
      <c r="F48" s="384">
        <f>'[1]Budget-Forecast Comparison Q3'!$L$48</f>
        <v>810</v>
      </c>
      <c r="G48" s="424"/>
      <c r="H48" s="264">
        <v>1000</v>
      </c>
      <c r="I48" s="217"/>
      <c r="J48" s="276"/>
      <c r="K48" s="204"/>
      <c r="L48" s="145">
        <f t="shared" si="10"/>
        <v>1000</v>
      </c>
      <c r="M48" s="58"/>
      <c r="N48" s="145">
        <f t="shared" si="11"/>
        <v>1000</v>
      </c>
      <c r="O48" s="139"/>
      <c r="P48" s="145">
        <f t="shared" si="12"/>
        <v>1000</v>
      </c>
      <c r="Q48" s="139"/>
      <c r="R48" s="145">
        <f t="shared" si="13"/>
        <v>1000</v>
      </c>
      <c r="S48" s="50"/>
      <c r="T48" s="51"/>
    </row>
    <row r="49" spans="1:20" s="48" customFormat="1" ht="16.95" customHeight="1">
      <c r="A49"/>
      <c r="B49" s="105"/>
      <c r="C49" s="52">
        <v>4401</v>
      </c>
      <c r="D49" s="61" t="s">
        <v>30</v>
      </c>
      <c r="E49" s="54"/>
      <c r="F49" s="384">
        <f>'[1]Budget-Forecast Comparison Q3'!$L$49</f>
        <v>50</v>
      </c>
      <c r="G49" s="424"/>
      <c r="H49" s="264">
        <v>50</v>
      </c>
      <c r="I49" s="217"/>
      <c r="J49" s="276"/>
      <c r="K49" s="204"/>
      <c r="L49" s="145">
        <f t="shared" si="10"/>
        <v>50</v>
      </c>
      <c r="M49" s="58"/>
      <c r="N49" s="145">
        <f t="shared" si="11"/>
        <v>50</v>
      </c>
      <c r="O49" s="139"/>
      <c r="P49" s="145">
        <f t="shared" si="12"/>
        <v>50</v>
      </c>
      <c r="Q49" s="139"/>
      <c r="R49" s="145">
        <f t="shared" si="13"/>
        <v>50</v>
      </c>
      <c r="S49" s="50"/>
      <c r="T49" s="51"/>
    </row>
    <row r="50" spans="1:20" s="48" customFormat="1" ht="16.95" customHeight="1">
      <c r="A50"/>
      <c r="B50" s="105"/>
      <c r="C50" s="60">
        <v>4405</v>
      </c>
      <c r="D50" s="61" t="s">
        <v>31</v>
      </c>
      <c r="E50" s="54"/>
      <c r="F50" s="384">
        <f>'[1]Budget-Forecast Comparison Q3'!$L$50</f>
        <v>1000</v>
      </c>
      <c r="G50" s="424">
        <v>0.1</v>
      </c>
      <c r="H50" s="264">
        <f t="shared" ref="H50" si="14">F50+(F50*G50)</f>
        <v>1100</v>
      </c>
      <c r="I50" s="217"/>
      <c r="J50" s="276"/>
      <c r="K50" s="204"/>
      <c r="L50" s="145">
        <f t="shared" si="10"/>
        <v>1100</v>
      </c>
      <c r="M50" s="58"/>
      <c r="N50" s="145">
        <f t="shared" si="11"/>
        <v>1100</v>
      </c>
      <c r="O50" s="139"/>
      <c r="P50" s="145">
        <f t="shared" si="12"/>
        <v>1100</v>
      </c>
      <c r="Q50" s="139"/>
      <c r="R50" s="145">
        <f t="shared" si="13"/>
        <v>1100</v>
      </c>
      <c r="S50" s="50"/>
      <c r="T50" s="51"/>
    </row>
    <row r="51" spans="1:20" s="48" customFormat="1" ht="16.95" customHeight="1">
      <c r="A51"/>
      <c r="B51" s="105"/>
      <c r="C51" s="60"/>
      <c r="D51" s="61"/>
      <c r="E51" s="54"/>
      <c r="F51" s="396">
        <f>SUM(F40:F50)</f>
        <v>9068</v>
      </c>
      <c r="G51" s="424"/>
      <c r="H51" s="396">
        <f>SUM(H40:H50)</f>
        <v>8950</v>
      </c>
      <c r="I51" s="220"/>
      <c r="J51" s="276"/>
      <c r="K51" s="202"/>
      <c r="L51" s="396">
        <f>SUM(L40:L50)</f>
        <v>8950</v>
      </c>
      <c r="M51" s="134"/>
      <c r="N51" s="396">
        <f>SUM(N40:N50)</f>
        <v>8950</v>
      </c>
      <c r="O51" s="134"/>
      <c r="P51" s="396">
        <f>SUM(P40:P50)</f>
        <v>8950</v>
      </c>
      <c r="Q51" s="134"/>
      <c r="R51" s="396">
        <f>SUM(R40:R50)</f>
        <v>8950</v>
      </c>
      <c r="S51" s="50"/>
      <c r="T51" s="51"/>
    </row>
    <row r="52" spans="1:20" s="86" customFormat="1" ht="16.95" customHeight="1">
      <c r="A52"/>
      <c r="B52" s="102"/>
      <c r="C52" s="60"/>
      <c r="D52" s="96" t="s">
        <v>32</v>
      </c>
      <c r="E52" s="97"/>
      <c r="F52" s="138"/>
      <c r="G52" s="425"/>
      <c r="H52" s="138"/>
      <c r="I52" s="221"/>
      <c r="J52" s="276"/>
      <c r="K52" s="205"/>
      <c r="L52" s="138"/>
      <c r="M52" s="138"/>
      <c r="N52" s="138"/>
      <c r="O52" s="138"/>
      <c r="P52" s="138"/>
      <c r="Q52" s="138"/>
      <c r="R52" s="138"/>
      <c r="S52" s="84"/>
      <c r="T52" s="85"/>
    </row>
    <row r="53" spans="1:20" s="48" customFormat="1" ht="16.95" customHeight="1">
      <c r="A53"/>
      <c r="B53" s="105"/>
      <c r="C53" s="52" t="s">
        <v>71</v>
      </c>
      <c r="D53" s="61" t="s">
        <v>44</v>
      </c>
      <c r="E53" s="54"/>
      <c r="F53" s="384">
        <f>'[1]Budget-Forecast Comparison Q3'!$L$53</f>
        <v>3500</v>
      </c>
      <c r="G53" s="424"/>
      <c r="H53" s="264">
        <v>240</v>
      </c>
      <c r="I53" s="217"/>
      <c r="J53" s="276"/>
      <c r="K53" s="201"/>
      <c r="L53" s="145">
        <f>H53</f>
        <v>240</v>
      </c>
      <c r="M53" s="59"/>
      <c r="N53" s="145">
        <f>H53</f>
        <v>240</v>
      </c>
      <c r="O53" s="151"/>
      <c r="P53" s="145">
        <f>H53</f>
        <v>240</v>
      </c>
      <c r="Q53" s="151"/>
      <c r="R53" s="145">
        <f>H53</f>
        <v>240</v>
      </c>
      <c r="S53" s="50"/>
      <c r="T53" s="51"/>
    </row>
    <row r="54" spans="1:20" s="48" customFormat="1" ht="16.95" customHeight="1">
      <c r="A54"/>
      <c r="B54" s="105"/>
      <c r="C54" s="52">
        <v>4311</v>
      </c>
      <c r="D54" s="307" t="s">
        <v>102</v>
      </c>
      <c r="E54" s="54"/>
      <c r="F54" s="384">
        <f>'[1]Budget-Forecast Comparison Q3'!$L$54</f>
        <v>300</v>
      </c>
      <c r="G54" s="424"/>
      <c r="H54" s="264">
        <v>500</v>
      </c>
      <c r="I54" s="217"/>
      <c r="J54" s="276"/>
      <c r="K54" s="201"/>
      <c r="L54" s="145">
        <f>H54</f>
        <v>500</v>
      </c>
      <c r="M54" s="59"/>
      <c r="N54" s="145">
        <f>H54</f>
        <v>500</v>
      </c>
      <c r="O54" s="151"/>
      <c r="P54" s="145">
        <f>H54</f>
        <v>500</v>
      </c>
      <c r="Q54" s="151"/>
      <c r="R54" s="145">
        <f>H54</f>
        <v>500</v>
      </c>
      <c r="S54" s="50"/>
      <c r="T54" s="51"/>
    </row>
    <row r="55" spans="1:20" s="48" customFormat="1" ht="16.95" customHeight="1">
      <c r="A55"/>
      <c r="B55" s="105"/>
      <c r="C55" s="52"/>
      <c r="D55" s="53"/>
      <c r="E55" s="54"/>
      <c r="F55" s="396">
        <f>SUM(F53:F54)</f>
        <v>3800</v>
      </c>
      <c r="G55" s="58"/>
      <c r="H55" s="396">
        <f>SUM(H53:H54)</f>
        <v>740</v>
      </c>
      <c r="I55" s="220"/>
      <c r="J55" s="276"/>
      <c r="K55" s="202"/>
      <c r="L55" s="396">
        <f t="shared" ref="L55:R55" si="15">SUM(L53:L54)</f>
        <v>740</v>
      </c>
      <c r="M55" s="134"/>
      <c r="N55" s="396">
        <f t="shared" si="15"/>
        <v>740</v>
      </c>
      <c r="O55" s="134"/>
      <c r="P55" s="396">
        <f t="shared" si="15"/>
        <v>740</v>
      </c>
      <c r="Q55" s="134"/>
      <c r="R55" s="396">
        <f t="shared" si="15"/>
        <v>740</v>
      </c>
      <c r="S55" s="50"/>
      <c r="T55" s="51"/>
    </row>
    <row r="56" spans="1:20" s="408" customFormat="1" ht="10.050000000000001" customHeight="1">
      <c r="A56" s="401"/>
      <c r="B56" s="402"/>
      <c r="C56" s="403"/>
      <c r="D56" s="307"/>
      <c r="E56" s="404"/>
      <c r="F56" s="134"/>
      <c r="G56" s="139"/>
      <c r="H56" s="134"/>
      <c r="I56" s="220"/>
      <c r="J56" s="405"/>
      <c r="K56" s="202"/>
      <c r="L56" s="134"/>
      <c r="M56" s="134"/>
      <c r="N56" s="134"/>
      <c r="O56" s="134"/>
      <c r="P56" s="134"/>
      <c r="Q56" s="134"/>
      <c r="R56" s="134"/>
      <c r="S56" s="406"/>
      <c r="T56" s="407"/>
    </row>
    <row r="57" spans="1:20" s="48" customFormat="1" ht="16.95" customHeight="1">
      <c r="A57"/>
      <c r="B57" s="105"/>
      <c r="C57" s="52"/>
      <c r="D57" s="63" t="s">
        <v>66</v>
      </c>
      <c r="E57" s="54"/>
      <c r="F57" s="134">
        <f>F13+F33+F38+F51+F55</f>
        <v>69555</v>
      </c>
      <c r="G57" s="58"/>
      <c r="H57" s="134">
        <f>H13+H33+H38+H51+H55</f>
        <v>74399.75</v>
      </c>
      <c r="I57" s="220"/>
      <c r="J57" s="276"/>
      <c r="K57" s="202"/>
      <c r="L57" s="134">
        <f>L13+L33+L38+L51+L55</f>
        <v>74399.75</v>
      </c>
      <c r="M57" s="134"/>
      <c r="N57" s="134">
        <f>N13+N33+N38+N51+N55</f>
        <v>74399.75</v>
      </c>
      <c r="O57" s="134"/>
      <c r="P57" s="134">
        <f>P13+P33+P38+P51+P55</f>
        <v>74399.75</v>
      </c>
      <c r="Q57" s="134"/>
      <c r="R57" s="134">
        <f>R13+R33+R38+R51+R55</f>
        <v>74399.75</v>
      </c>
      <c r="S57" s="50"/>
      <c r="T57" s="51"/>
    </row>
    <row r="58" spans="1:20" s="48" customFormat="1" ht="15" customHeight="1" thickBot="1">
      <c r="A58"/>
      <c r="B58" s="113"/>
      <c r="C58" s="114"/>
      <c r="D58" s="115"/>
      <c r="E58" s="116"/>
      <c r="F58" s="140"/>
      <c r="G58" s="117"/>
      <c r="H58" s="140"/>
      <c r="I58" s="231"/>
      <c r="J58" s="276"/>
      <c r="K58" s="206"/>
      <c r="L58" s="140"/>
      <c r="M58" s="152"/>
      <c r="N58" s="140"/>
      <c r="O58" s="153"/>
      <c r="P58" s="140"/>
      <c r="Q58" s="153"/>
      <c r="R58" s="140"/>
      <c r="S58" s="119"/>
      <c r="T58" s="120"/>
    </row>
    <row r="59" spans="1:20" s="48" customFormat="1" ht="7.95" customHeight="1" thickTop="1">
      <c r="A59"/>
      <c r="C59" s="66"/>
      <c r="D59" s="50"/>
      <c r="E59" s="50"/>
      <c r="F59" s="141"/>
      <c r="G59" s="56"/>
      <c r="H59" s="141"/>
      <c r="I59" s="141"/>
      <c r="J59" s="276"/>
      <c r="K59" s="141"/>
      <c r="L59" s="49"/>
      <c r="M59" s="56"/>
      <c r="N59" s="49"/>
      <c r="O59" s="158"/>
      <c r="P59" s="49"/>
      <c r="Q59" s="158"/>
      <c r="R59" s="49"/>
      <c r="S59" s="50"/>
      <c r="T59" s="50"/>
    </row>
    <row r="60" spans="1:20" s="48" customFormat="1" ht="7.95" customHeight="1" thickBot="1">
      <c r="A60"/>
      <c r="B60" s="121"/>
      <c r="C60" s="122"/>
      <c r="D60" s="119"/>
      <c r="E60" s="119"/>
      <c r="F60" s="123"/>
      <c r="G60" s="118"/>
      <c r="H60" s="142"/>
      <c r="I60" s="142"/>
      <c r="J60" s="276"/>
      <c r="K60" s="157"/>
      <c r="L60" s="123"/>
      <c r="M60" s="118"/>
      <c r="N60" s="123"/>
      <c r="O60" s="153"/>
      <c r="P60" s="123"/>
      <c r="Q60" s="153"/>
      <c r="R60" s="123"/>
      <c r="S60" s="119"/>
      <c r="T60" s="119"/>
    </row>
    <row r="61" spans="1:20" s="48" customFormat="1" ht="15" customHeight="1" thickTop="1">
      <c r="A61"/>
      <c r="B61" s="106"/>
      <c r="C61" s="107"/>
      <c r="D61" s="108"/>
      <c r="E61" s="109"/>
      <c r="F61" s="143"/>
      <c r="G61" s="110"/>
      <c r="H61" s="143"/>
      <c r="I61" s="225"/>
      <c r="J61" s="276"/>
      <c r="K61" s="233"/>
      <c r="L61" s="143"/>
      <c r="M61" s="154"/>
      <c r="N61" s="143"/>
      <c r="O61" s="155"/>
      <c r="P61" s="143"/>
      <c r="Q61" s="155"/>
      <c r="R61" s="143"/>
      <c r="S61" s="111"/>
      <c r="T61" s="112"/>
    </row>
    <row r="62" spans="1:20" s="48" customFormat="1" ht="16.95" customHeight="1">
      <c r="A62"/>
      <c r="B62" s="105"/>
      <c r="C62" s="52"/>
      <c r="D62" s="63" t="s">
        <v>67</v>
      </c>
      <c r="E62" s="54"/>
      <c r="F62" s="134">
        <f>F57</f>
        <v>69555</v>
      </c>
      <c r="G62" s="58"/>
      <c r="H62" s="134">
        <f>H57</f>
        <v>74399.75</v>
      </c>
      <c r="I62" s="220"/>
      <c r="J62" s="276"/>
      <c r="K62" s="203"/>
      <c r="L62" s="134">
        <f>L57</f>
        <v>74399.75</v>
      </c>
      <c r="M62" s="150"/>
      <c r="N62" s="134">
        <f>N57</f>
        <v>74399.75</v>
      </c>
      <c r="O62" s="134"/>
      <c r="P62" s="134">
        <f>P57</f>
        <v>74399.75</v>
      </c>
      <c r="Q62" s="134"/>
      <c r="R62" s="134">
        <f>R57</f>
        <v>74399.75</v>
      </c>
      <c r="S62" s="50"/>
      <c r="T62" s="51"/>
    </row>
    <row r="63" spans="1:20" s="86" customFormat="1" ht="16.95" customHeight="1">
      <c r="A63"/>
      <c r="B63" s="102"/>
      <c r="C63" s="87"/>
      <c r="D63" s="96" t="s">
        <v>33</v>
      </c>
      <c r="E63" s="97"/>
      <c r="F63" s="138"/>
      <c r="G63" s="43"/>
      <c r="H63" s="138"/>
      <c r="I63" s="221"/>
      <c r="J63" s="276"/>
      <c r="K63" s="200"/>
      <c r="L63" s="138"/>
      <c r="M63" s="148"/>
      <c r="N63" s="138"/>
      <c r="O63" s="149"/>
      <c r="P63" s="138"/>
      <c r="Q63" s="149"/>
      <c r="R63" s="138"/>
      <c r="S63" s="84"/>
      <c r="T63" s="85"/>
    </row>
    <row r="64" spans="1:20" s="48" customFormat="1" ht="16.95" customHeight="1">
      <c r="A64"/>
      <c r="B64" s="105"/>
      <c r="C64" s="60">
        <v>4301</v>
      </c>
      <c r="D64" s="61" t="s">
        <v>34</v>
      </c>
      <c r="E64" s="54"/>
      <c r="F64" s="384">
        <f>'[1]Budget-Forecast Comparison Q3'!$L$63</f>
        <v>3000</v>
      </c>
      <c r="G64" s="426" t="s">
        <v>145</v>
      </c>
      <c r="H64" s="264">
        <v>3415</v>
      </c>
      <c r="I64" s="217"/>
      <c r="J64" s="276"/>
      <c r="K64" s="201"/>
      <c r="L64" s="145">
        <f t="shared" ref="L64:L76" si="16">H64</f>
        <v>3415</v>
      </c>
      <c r="M64" s="59"/>
      <c r="N64" s="145">
        <f t="shared" ref="N64:N76" si="17">H64</f>
        <v>3415</v>
      </c>
      <c r="O64" s="151"/>
      <c r="P64" s="145">
        <f t="shared" ref="P64:P76" si="18">H64</f>
        <v>3415</v>
      </c>
      <c r="Q64" s="151"/>
      <c r="R64" s="145">
        <f t="shared" ref="R64:R76" si="19">H64</f>
        <v>3415</v>
      </c>
      <c r="S64" s="50"/>
      <c r="T64" s="51"/>
    </row>
    <row r="65" spans="1:20" s="48" customFormat="1" ht="16.95" customHeight="1">
      <c r="A65"/>
      <c r="B65" s="105"/>
      <c r="C65" s="60">
        <v>4302</v>
      </c>
      <c r="D65" s="61" t="s">
        <v>35</v>
      </c>
      <c r="E65" s="54"/>
      <c r="F65" s="384">
        <f>'[1]Budget-Forecast Comparison Q3'!$L$64</f>
        <v>100</v>
      </c>
      <c r="G65" s="58"/>
      <c r="H65" s="264">
        <v>200</v>
      </c>
      <c r="I65" s="217"/>
      <c r="J65" s="276"/>
      <c r="K65" s="201"/>
      <c r="L65" s="145">
        <f t="shared" si="16"/>
        <v>200</v>
      </c>
      <c r="M65" s="59"/>
      <c r="N65" s="145">
        <f t="shared" si="17"/>
        <v>200</v>
      </c>
      <c r="O65" s="151"/>
      <c r="P65" s="145">
        <f t="shared" si="18"/>
        <v>200</v>
      </c>
      <c r="Q65" s="151"/>
      <c r="R65" s="145">
        <f t="shared" si="19"/>
        <v>200</v>
      </c>
      <c r="S65" s="50"/>
      <c r="T65" s="51"/>
    </row>
    <row r="66" spans="1:20" s="48" customFormat="1" ht="16.95" customHeight="1">
      <c r="A66"/>
      <c r="B66" s="105"/>
      <c r="C66" s="60">
        <v>4303</v>
      </c>
      <c r="D66" s="61" t="s">
        <v>45</v>
      </c>
      <c r="E66" s="54"/>
      <c r="F66" s="384">
        <f>'[1]Budget-Forecast Comparison Q3'!$L$65</f>
        <v>440</v>
      </c>
      <c r="G66" s="424">
        <v>0.1</v>
      </c>
      <c r="H66" s="264">
        <f t="shared" ref="H66:H71" si="20">F66+(F66*G66)</f>
        <v>484</v>
      </c>
      <c r="I66" s="217"/>
      <c r="J66" s="276"/>
      <c r="K66" s="201"/>
      <c r="L66" s="145">
        <f t="shared" si="16"/>
        <v>484</v>
      </c>
      <c r="M66" s="59"/>
      <c r="N66" s="145">
        <f t="shared" si="17"/>
        <v>484</v>
      </c>
      <c r="O66" s="151"/>
      <c r="P66" s="145">
        <f t="shared" si="18"/>
        <v>484</v>
      </c>
      <c r="Q66" s="151"/>
      <c r="R66" s="145">
        <f t="shared" si="19"/>
        <v>484</v>
      </c>
      <c r="S66" s="50"/>
      <c r="T66" s="51"/>
    </row>
    <row r="67" spans="1:20" s="48" customFormat="1" ht="16.95" customHeight="1">
      <c r="A67"/>
      <c r="B67" s="105"/>
      <c r="C67" s="60">
        <v>4304</v>
      </c>
      <c r="D67" s="61" t="s">
        <v>36</v>
      </c>
      <c r="E67" s="54"/>
      <c r="F67" s="384">
        <f>'[1]Budget-Forecast Comparison Q3'!$L$66</f>
        <v>1250</v>
      </c>
      <c r="G67" s="58"/>
      <c r="H67" s="264">
        <v>1250</v>
      </c>
      <c r="I67" s="217"/>
      <c r="J67" s="276"/>
      <c r="K67" s="201"/>
      <c r="L67" s="145">
        <f t="shared" si="16"/>
        <v>1250</v>
      </c>
      <c r="M67" s="59"/>
      <c r="N67" s="145">
        <f t="shared" si="17"/>
        <v>1250</v>
      </c>
      <c r="O67" s="151"/>
      <c r="P67" s="145">
        <f t="shared" si="18"/>
        <v>1250</v>
      </c>
      <c r="Q67" s="151"/>
      <c r="R67" s="145">
        <f t="shared" si="19"/>
        <v>1250</v>
      </c>
      <c r="S67" s="50"/>
      <c r="T67" s="51"/>
    </row>
    <row r="68" spans="1:20" s="48" customFormat="1" ht="16.95" customHeight="1">
      <c r="A68"/>
      <c r="B68" s="105"/>
      <c r="C68" s="60">
        <v>4305</v>
      </c>
      <c r="D68" s="61" t="s">
        <v>37</v>
      </c>
      <c r="E68" s="54"/>
      <c r="F68" s="384">
        <f>'[1]Budget-Forecast Comparison Q3'!$L$67</f>
        <v>100</v>
      </c>
      <c r="G68" s="424"/>
      <c r="H68" s="264">
        <v>150</v>
      </c>
      <c r="I68" s="217"/>
      <c r="J68" s="276"/>
      <c r="K68" s="201"/>
      <c r="L68" s="145">
        <f t="shared" si="16"/>
        <v>150</v>
      </c>
      <c r="M68" s="59"/>
      <c r="N68" s="146">
        <f t="shared" si="17"/>
        <v>150</v>
      </c>
      <c r="O68" s="151"/>
      <c r="P68" s="145">
        <f t="shared" si="18"/>
        <v>150</v>
      </c>
      <c r="Q68" s="151"/>
      <c r="R68" s="145">
        <f t="shared" si="19"/>
        <v>150</v>
      </c>
      <c r="S68" s="50"/>
      <c r="T68" s="51"/>
    </row>
    <row r="69" spans="1:20" s="48" customFormat="1" ht="16.95" customHeight="1">
      <c r="A69"/>
      <c r="B69" s="105"/>
      <c r="C69" s="60">
        <v>4306</v>
      </c>
      <c r="D69" s="180" t="s">
        <v>133</v>
      </c>
      <c r="E69" s="54"/>
      <c r="F69" s="384">
        <f>'[1]Budget-Forecast Comparison Q3'!$L$68</f>
        <v>1000</v>
      </c>
      <c r="G69" s="424"/>
      <c r="H69" s="264">
        <f t="shared" si="20"/>
        <v>1000</v>
      </c>
      <c r="I69" s="217"/>
      <c r="J69" s="276"/>
      <c r="K69" s="201"/>
      <c r="L69" s="145">
        <f t="shared" si="16"/>
        <v>1000</v>
      </c>
      <c r="M69" s="59"/>
      <c r="N69" s="145">
        <f t="shared" si="17"/>
        <v>1000</v>
      </c>
      <c r="O69" s="151"/>
      <c r="P69" s="145">
        <f t="shared" si="18"/>
        <v>1000</v>
      </c>
      <c r="Q69" s="151"/>
      <c r="R69" s="145">
        <f t="shared" si="19"/>
        <v>1000</v>
      </c>
      <c r="S69" s="50"/>
      <c r="T69" s="51"/>
    </row>
    <row r="70" spans="1:20" s="48" customFormat="1" ht="16.95" customHeight="1">
      <c r="A70"/>
      <c r="B70" s="105"/>
      <c r="C70" s="60"/>
      <c r="D70" s="180" t="s">
        <v>134</v>
      </c>
      <c r="E70" s="54"/>
      <c r="F70" s="384">
        <f>'[1]Budget-Forecast Comparison Q3'!$L$69</f>
        <v>300</v>
      </c>
      <c r="G70" s="424">
        <v>0.1</v>
      </c>
      <c r="H70" s="264">
        <f t="shared" si="20"/>
        <v>330</v>
      </c>
      <c r="I70" s="217"/>
      <c r="J70" s="276"/>
      <c r="K70" s="201"/>
      <c r="L70" s="145">
        <f t="shared" si="16"/>
        <v>330</v>
      </c>
      <c r="M70" s="59"/>
      <c r="N70" s="145">
        <f t="shared" si="17"/>
        <v>330</v>
      </c>
      <c r="O70" s="151"/>
      <c r="P70" s="145">
        <f t="shared" ref="P70" si="21">H70</f>
        <v>330</v>
      </c>
      <c r="Q70" s="151"/>
      <c r="R70" s="145">
        <f t="shared" ref="R70" si="22">H70</f>
        <v>330</v>
      </c>
      <c r="S70" s="50"/>
      <c r="T70" s="51"/>
    </row>
    <row r="71" spans="1:20" s="48" customFormat="1" ht="16.95" customHeight="1">
      <c r="A71"/>
      <c r="B71" s="105"/>
      <c r="C71" s="60">
        <v>4307</v>
      </c>
      <c r="D71" s="180" t="s">
        <v>52</v>
      </c>
      <c r="E71" s="54"/>
      <c r="F71" s="384">
        <f>'[1]Budget-Forecast Comparison Q3'!$L$70</f>
        <v>300</v>
      </c>
      <c r="G71" s="424"/>
      <c r="H71" s="264">
        <f t="shared" si="20"/>
        <v>300</v>
      </c>
      <c r="I71" s="217"/>
      <c r="J71" s="276"/>
      <c r="K71" s="201"/>
      <c r="L71" s="145">
        <f t="shared" si="16"/>
        <v>300</v>
      </c>
      <c r="M71" s="59"/>
      <c r="N71" s="145">
        <f t="shared" si="17"/>
        <v>300</v>
      </c>
      <c r="O71" s="151"/>
      <c r="P71" s="145">
        <f t="shared" si="18"/>
        <v>300</v>
      </c>
      <c r="Q71" s="151"/>
      <c r="R71" s="145">
        <f t="shared" si="19"/>
        <v>300</v>
      </c>
      <c r="S71" s="50"/>
      <c r="T71" s="51"/>
    </row>
    <row r="72" spans="1:20" s="48" customFormat="1" ht="16.95" customHeight="1">
      <c r="A72"/>
      <c r="B72" s="105"/>
      <c r="C72" s="60">
        <v>4308</v>
      </c>
      <c r="D72" s="180" t="s">
        <v>90</v>
      </c>
      <c r="E72" s="54"/>
      <c r="F72" s="384">
        <f>'[1]Budget-Forecast Comparison Q3'!$L$71</f>
        <v>5925</v>
      </c>
      <c r="G72" s="424"/>
      <c r="H72" s="264">
        <v>3000</v>
      </c>
      <c r="I72" s="217"/>
      <c r="J72" s="276"/>
      <c r="K72" s="201"/>
      <c r="L72" s="145">
        <f t="shared" si="16"/>
        <v>3000</v>
      </c>
      <c r="M72" s="59"/>
      <c r="N72" s="145">
        <f t="shared" si="17"/>
        <v>3000</v>
      </c>
      <c r="O72" s="151"/>
      <c r="P72" s="145">
        <f t="shared" si="18"/>
        <v>3000</v>
      </c>
      <c r="Q72" s="151"/>
      <c r="R72" s="145">
        <f t="shared" si="19"/>
        <v>3000</v>
      </c>
      <c r="S72" s="50"/>
      <c r="T72" s="51"/>
    </row>
    <row r="73" spans="1:20" s="48" customFormat="1" ht="16.95" customHeight="1">
      <c r="A73"/>
      <c r="B73" s="105"/>
      <c r="C73" s="60">
        <v>4309</v>
      </c>
      <c r="D73" s="180" t="s">
        <v>75</v>
      </c>
      <c r="E73" s="54"/>
      <c r="F73" s="384">
        <f>'[1]Budget-Forecast Comparison Q3'!$L$72</f>
        <v>240</v>
      </c>
      <c r="G73" s="424"/>
      <c r="H73" s="264">
        <v>240</v>
      </c>
      <c r="I73" s="217"/>
      <c r="J73" s="276"/>
      <c r="K73" s="201"/>
      <c r="L73" s="145">
        <f t="shared" si="16"/>
        <v>240</v>
      </c>
      <c r="M73" s="59"/>
      <c r="N73" s="145">
        <f t="shared" si="17"/>
        <v>240</v>
      </c>
      <c r="O73" s="151"/>
      <c r="P73" s="145">
        <f t="shared" si="18"/>
        <v>240</v>
      </c>
      <c r="Q73" s="151"/>
      <c r="R73" s="145">
        <f t="shared" si="19"/>
        <v>240</v>
      </c>
      <c r="S73" s="50"/>
      <c r="T73" s="51"/>
    </row>
    <row r="74" spans="1:20" s="48" customFormat="1" ht="16.95" customHeight="1">
      <c r="A74"/>
      <c r="B74" s="105"/>
      <c r="C74" s="60">
        <v>4310</v>
      </c>
      <c r="D74" s="180" t="s">
        <v>53</v>
      </c>
      <c r="E74" s="54"/>
      <c r="F74" s="384">
        <f>'[1]Budget-Forecast Comparison Q3'!$L$73</f>
        <v>800</v>
      </c>
      <c r="G74" s="424"/>
      <c r="H74" s="264">
        <v>360</v>
      </c>
      <c r="I74" s="217"/>
      <c r="J74" s="276"/>
      <c r="K74" s="201"/>
      <c r="L74" s="145">
        <f t="shared" si="16"/>
        <v>360</v>
      </c>
      <c r="M74" s="59"/>
      <c r="N74" s="145">
        <f t="shared" si="17"/>
        <v>360</v>
      </c>
      <c r="O74" s="151"/>
      <c r="P74" s="145">
        <f t="shared" si="18"/>
        <v>360</v>
      </c>
      <c r="Q74" s="151"/>
      <c r="R74" s="145">
        <f t="shared" si="19"/>
        <v>360</v>
      </c>
      <c r="S74" s="50"/>
      <c r="T74" s="51"/>
    </row>
    <row r="75" spans="1:20" s="48" customFormat="1" ht="16.95" customHeight="1">
      <c r="A75"/>
      <c r="B75" s="105"/>
      <c r="C75" s="60">
        <v>4312</v>
      </c>
      <c r="D75" s="180" t="s">
        <v>116</v>
      </c>
      <c r="E75" s="54"/>
      <c r="F75" s="384">
        <f>'[1]Budget-Forecast Comparison Q3'!$L$74</f>
        <v>180</v>
      </c>
      <c r="G75" s="424"/>
      <c r="H75" s="263">
        <v>180</v>
      </c>
      <c r="I75" s="217"/>
      <c r="J75" s="276"/>
      <c r="K75" s="201"/>
      <c r="L75" s="145">
        <f t="shared" si="16"/>
        <v>180</v>
      </c>
      <c r="M75" s="59"/>
      <c r="N75" s="146">
        <f t="shared" si="17"/>
        <v>180</v>
      </c>
      <c r="O75" s="151"/>
      <c r="P75" s="145">
        <f t="shared" si="18"/>
        <v>180</v>
      </c>
      <c r="Q75" s="151"/>
      <c r="R75" s="145">
        <f t="shared" si="19"/>
        <v>180</v>
      </c>
      <c r="S75" s="50"/>
      <c r="T75" s="51"/>
    </row>
    <row r="76" spans="1:20" s="48" customFormat="1" ht="16.95" customHeight="1">
      <c r="A76"/>
      <c r="B76" s="105"/>
      <c r="C76" s="52">
        <v>4123</v>
      </c>
      <c r="D76" s="307" t="s">
        <v>117</v>
      </c>
      <c r="E76" s="54"/>
      <c r="F76" s="386">
        <f>'[1]Budget-Forecast Comparison Q3'!$L$75</f>
        <v>1000</v>
      </c>
      <c r="G76" s="424"/>
      <c r="H76" s="263">
        <v>1000</v>
      </c>
      <c r="I76" s="217"/>
      <c r="J76" s="276"/>
      <c r="K76" s="201"/>
      <c r="L76" s="145">
        <f t="shared" si="16"/>
        <v>1000</v>
      </c>
      <c r="M76" s="59"/>
      <c r="N76" s="146">
        <f t="shared" si="17"/>
        <v>1000</v>
      </c>
      <c r="O76" s="151"/>
      <c r="P76" s="145">
        <f t="shared" si="18"/>
        <v>1000</v>
      </c>
      <c r="Q76" s="151"/>
      <c r="R76" s="145">
        <f t="shared" si="19"/>
        <v>1000</v>
      </c>
      <c r="S76" s="50"/>
      <c r="T76" s="51"/>
    </row>
    <row r="77" spans="1:20" s="48" customFormat="1" ht="16.95" customHeight="1">
      <c r="A77"/>
      <c r="B77" s="105"/>
      <c r="C77" s="52"/>
      <c r="D77" s="307"/>
      <c r="E77" s="54"/>
      <c r="F77" s="396">
        <f>SUM(F64:F76)</f>
        <v>14635</v>
      </c>
      <c r="G77" s="424"/>
      <c r="H77" s="396">
        <f>SUM(H64:H76)</f>
        <v>11909</v>
      </c>
      <c r="I77" s="220"/>
      <c r="J77" s="276"/>
      <c r="K77" s="202"/>
      <c r="L77" s="396">
        <f t="shared" ref="L77:N77" si="23">SUM(L64:L76)</f>
        <v>11909</v>
      </c>
      <c r="M77" s="134"/>
      <c r="N77" s="396">
        <f t="shared" si="23"/>
        <v>11909</v>
      </c>
      <c r="O77" s="134"/>
      <c r="P77" s="396">
        <f t="shared" ref="P77" si="24">SUM(P64:P76)</f>
        <v>11909</v>
      </c>
      <c r="Q77" s="134"/>
      <c r="R77" s="396">
        <f t="shared" ref="R77" si="25">SUM(R64:R76)</f>
        <v>11909</v>
      </c>
      <c r="S77" s="133">
        <f t="shared" ref="S77" si="26">SUM(S64:S76)</f>
        <v>0</v>
      </c>
      <c r="T77" s="51"/>
    </row>
    <row r="78" spans="1:20" s="48" customFormat="1" ht="16.95" customHeight="1">
      <c r="A78"/>
      <c r="B78" s="105"/>
      <c r="C78" s="60"/>
      <c r="D78" s="415" t="s">
        <v>80</v>
      </c>
      <c r="E78" s="54"/>
      <c r="F78" s="132"/>
      <c r="G78" s="424"/>
      <c r="H78" s="139"/>
      <c r="I78" s="217"/>
      <c r="J78" s="276"/>
      <c r="K78" s="201"/>
      <c r="L78" s="139"/>
      <c r="M78" s="150"/>
      <c r="N78" s="139"/>
      <c r="O78" s="151"/>
      <c r="P78" s="139"/>
      <c r="Q78" s="151"/>
      <c r="R78" s="139"/>
      <c r="S78" s="50"/>
      <c r="T78" s="51"/>
    </row>
    <row r="79" spans="1:20" s="48" customFormat="1" ht="16.95" customHeight="1">
      <c r="A79"/>
      <c r="B79" s="105"/>
      <c r="C79" s="60"/>
      <c r="D79" s="415"/>
      <c r="E79" s="54"/>
      <c r="F79" s="132"/>
      <c r="G79" s="424"/>
      <c r="H79" s="139"/>
      <c r="I79" s="217"/>
      <c r="J79" s="276"/>
      <c r="K79" s="201"/>
      <c r="L79" s="139"/>
      <c r="M79" s="150"/>
      <c r="N79" s="139"/>
      <c r="O79" s="151"/>
      <c r="P79" s="139"/>
      <c r="Q79" s="151"/>
      <c r="R79" s="139"/>
      <c r="S79" s="50"/>
      <c r="T79" s="51"/>
    </row>
    <row r="80" spans="1:20" s="48" customFormat="1" ht="16.95" customHeight="1">
      <c r="A80"/>
      <c r="B80" s="105"/>
      <c r="C80" s="60">
        <v>4107</v>
      </c>
      <c r="D80" s="180" t="s">
        <v>105</v>
      </c>
      <c r="E80" s="54"/>
      <c r="F80" s="384">
        <f>'[1]Budget-Forecast Comparison Q3'!$L$78</f>
        <v>1000</v>
      </c>
      <c r="G80" s="424"/>
      <c r="H80" s="263">
        <v>1500</v>
      </c>
      <c r="I80" s="226"/>
      <c r="J80" s="276"/>
      <c r="K80" s="207"/>
      <c r="L80" s="145">
        <f t="shared" ref="L80:L86" si="27">H80</f>
        <v>1500</v>
      </c>
      <c r="M80" s="59"/>
      <c r="N80" s="145">
        <f>H80</f>
        <v>1500</v>
      </c>
      <c r="O80" s="151"/>
      <c r="P80" s="146">
        <f>H80</f>
        <v>1500</v>
      </c>
      <c r="Q80" s="151"/>
      <c r="R80" s="146">
        <f>H80</f>
        <v>1500</v>
      </c>
      <c r="S80" s="50"/>
      <c r="T80" s="51"/>
    </row>
    <row r="81" spans="1:20" s="48" customFormat="1" ht="16.95" customHeight="1">
      <c r="A81"/>
      <c r="B81" s="105"/>
      <c r="C81" s="60">
        <v>4313</v>
      </c>
      <c r="D81" s="180" t="s">
        <v>76</v>
      </c>
      <c r="E81" s="54"/>
      <c r="F81" s="384">
        <f>'[1]Budget-Forecast Comparison Q3'!$L$79</f>
        <v>2041</v>
      </c>
      <c r="G81" s="424"/>
      <c r="H81" s="264">
        <v>2000</v>
      </c>
      <c r="I81" s="226"/>
      <c r="J81" s="276"/>
      <c r="K81" s="207"/>
      <c r="L81" s="145">
        <f t="shared" si="27"/>
        <v>2000</v>
      </c>
      <c r="M81" s="59"/>
      <c r="N81" s="145">
        <f t="shared" ref="N81:N86" si="28">H81</f>
        <v>2000</v>
      </c>
      <c r="O81" s="151"/>
      <c r="P81" s="146">
        <f t="shared" ref="P81:P86" si="29">H81</f>
        <v>2000</v>
      </c>
      <c r="Q81" s="151"/>
      <c r="R81" s="146">
        <f t="shared" ref="R81:R86" si="30">H81</f>
        <v>2000</v>
      </c>
      <c r="S81" s="50"/>
      <c r="T81" s="51"/>
    </row>
    <row r="82" spans="1:20" s="48" customFormat="1" ht="16.95" customHeight="1">
      <c r="A82"/>
      <c r="B82" s="105"/>
      <c r="C82" s="60">
        <v>4314</v>
      </c>
      <c r="D82" s="180" t="s">
        <v>77</v>
      </c>
      <c r="E82" s="54"/>
      <c r="F82" s="384">
        <f>'[1]Budget-Forecast Comparison Q3'!$L$80</f>
        <v>6000</v>
      </c>
      <c r="G82" s="424"/>
      <c r="H82" s="264">
        <v>0</v>
      </c>
      <c r="I82" s="217"/>
      <c r="J82" s="276"/>
      <c r="K82" s="201"/>
      <c r="L82" s="145">
        <f t="shared" si="27"/>
        <v>0</v>
      </c>
      <c r="M82" s="59"/>
      <c r="N82" s="145">
        <f t="shared" si="28"/>
        <v>0</v>
      </c>
      <c r="O82" s="151"/>
      <c r="P82" s="146">
        <f t="shared" si="29"/>
        <v>0</v>
      </c>
      <c r="Q82" s="151"/>
      <c r="R82" s="146">
        <f t="shared" si="30"/>
        <v>0</v>
      </c>
      <c r="S82" s="50"/>
      <c r="T82" s="51"/>
    </row>
    <row r="83" spans="1:20" s="48" customFormat="1" ht="16.95" customHeight="1">
      <c r="A83"/>
      <c r="B83" s="105"/>
      <c r="C83" s="60">
        <v>4409</v>
      </c>
      <c r="D83" s="180" t="s">
        <v>81</v>
      </c>
      <c r="E83" s="309"/>
      <c r="F83" s="384">
        <f>'[1]Budget-Forecast Comparison Q3'!$L$81</f>
        <v>0</v>
      </c>
      <c r="G83" s="424"/>
      <c r="H83" s="264">
        <v>0</v>
      </c>
      <c r="I83" s="217"/>
      <c r="J83" s="276"/>
      <c r="K83" s="201"/>
      <c r="L83" s="145">
        <f t="shared" si="27"/>
        <v>0</v>
      </c>
      <c r="M83" s="59"/>
      <c r="N83" s="145">
        <f t="shared" si="28"/>
        <v>0</v>
      </c>
      <c r="O83" s="151"/>
      <c r="P83" s="146">
        <f t="shared" si="29"/>
        <v>0</v>
      </c>
      <c r="Q83" s="151"/>
      <c r="R83" s="146">
        <f t="shared" si="30"/>
        <v>0</v>
      </c>
      <c r="S83" s="50"/>
      <c r="T83" s="51"/>
    </row>
    <row r="84" spans="1:20" s="48" customFormat="1" ht="16.95" customHeight="1">
      <c r="A84"/>
      <c r="B84" s="105"/>
      <c r="C84" s="60">
        <v>4700</v>
      </c>
      <c r="D84" s="180" t="s">
        <v>104</v>
      </c>
      <c r="E84" s="180"/>
      <c r="F84" s="384">
        <f>'[1]Budget-Forecast Comparison Q3'!$L$82</f>
        <v>1000</v>
      </c>
      <c r="G84" s="424"/>
      <c r="H84" s="264">
        <v>500</v>
      </c>
      <c r="I84" s="217"/>
      <c r="J84" s="276"/>
      <c r="K84" s="201"/>
      <c r="L84" s="145">
        <f t="shared" si="27"/>
        <v>500</v>
      </c>
      <c r="M84" s="150"/>
      <c r="N84" s="145">
        <f t="shared" si="28"/>
        <v>500</v>
      </c>
      <c r="O84" s="151"/>
      <c r="P84" s="146">
        <f t="shared" si="29"/>
        <v>500</v>
      </c>
      <c r="Q84" s="151"/>
      <c r="R84" s="146">
        <f t="shared" si="30"/>
        <v>500</v>
      </c>
      <c r="S84" s="50"/>
      <c r="T84" s="51"/>
    </row>
    <row r="85" spans="1:20" s="48" customFormat="1" ht="16.95" customHeight="1">
      <c r="A85"/>
      <c r="B85" s="105"/>
      <c r="C85" s="60">
        <v>4701</v>
      </c>
      <c r="D85" s="180" t="s">
        <v>92</v>
      </c>
      <c r="E85" s="308"/>
      <c r="F85" s="384">
        <f>'[1]Budget-Forecast Comparison Q3'!$L$83</f>
        <v>523.78</v>
      </c>
      <c r="G85" s="424"/>
      <c r="H85" s="264">
        <f>-L173</f>
        <v>399.77</v>
      </c>
      <c r="I85" s="217"/>
      <c r="J85" s="276"/>
      <c r="K85" s="201"/>
      <c r="L85" s="145">
        <f t="shared" si="27"/>
        <v>399.77</v>
      </c>
      <c r="M85" s="151"/>
      <c r="N85" s="145">
        <f t="shared" si="28"/>
        <v>399.77</v>
      </c>
      <c r="O85" s="151"/>
      <c r="P85" s="146">
        <f t="shared" si="29"/>
        <v>399.77</v>
      </c>
      <c r="Q85" s="151"/>
      <c r="R85" s="146">
        <f t="shared" si="30"/>
        <v>399.77</v>
      </c>
      <c r="S85" s="50"/>
      <c r="T85" s="51"/>
    </row>
    <row r="86" spans="1:20" s="48" customFormat="1" ht="16.95" customHeight="1">
      <c r="A86"/>
      <c r="B86" s="105"/>
      <c r="C86" s="60" t="s">
        <v>106</v>
      </c>
      <c r="D86" s="307" t="s">
        <v>118</v>
      </c>
      <c r="E86" s="308"/>
      <c r="F86" s="384">
        <f>'[1]Budget-Forecast Comparison Q3'!$L$84</f>
        <v>3500</v>
      </c>
      <c r="G86" s="424"/>
      <c r="H86" s="264">
        <v>0</v>
      </c>
      <c r="I86" s="217"/>
      <c r="J86" s="276"/>
      <c r="K86" s="201"/>
      <c r="L86" s="145">
        <f t="shared" si="27"/>
        <v>0</v>
      </c>
      <c r="M86" s="151"/>
      <c r="N86" s="145">
        <f t="shared" si="28"/>
        <v>0</v>
      </c>
      <c r="O86" s="151"/>
      <c r="P86" s="146">
        <f t="shared" si="29"/>
        <v>0</v>
      </c>
      <c r="Q86" s="151"/>
      <c r="R86" s="146">
        <f t="shared" si="30"/>
        <v>0</v>
      </c>
      <c r="S86" s="50"/>
      <c r="T86" s="51"/>
    </row>
    <row r="87" spans="1:20" s="48" customFormat="1" ht="16.95" customHeight="1">
      <c r="A87"/>
      <c r="B87" s="105"/>
      <c r="C87" s="64"/>
      <c r="D87" s="416"/>
      <c r="E87" s="54"/>
      <c r="F87" s="396">
        <f>SUM(F80:F86)</f>
        <v>14064.78</v>
      </c>
      <c r="G87" s="424"/>
      <c r="H87" s="396">
        <f>SUM(H80:H86)</f>
        <v>4399.7700000000004</v>
      </c>
      <c r="I87" s="220"/>
      <c r="J87" s="276"/>
      <c r="K87" s="203"/>
      <c r="L87" s="396">
        <f>SUM(L80:L86)</f>
        <v>4399.7700000000004</v>
      </c>
      <c r="M87" s="150"/>
      <c r="N87" s="396">
        <f>SUM(N80:N86)</f>
        <v>4399.7700000000004</v>
      </c>
      <c r="O87" s="151"/>
      <c r="P87" s="396">
        <f>SUM(P80:P86)</f>
        <v>4399.7700000000004</v>
      </c>
      <c r="Q87" s="151"/>
      <c r="R87" s="396">
        <f>SUM(R80:R86)</f>
        <v>4399.7700000000004</v>
      </c>
      <c r="S87" s="50"/>
      <c r="T87" s="51"/>
    </row>
    <row r="88" spans="1:20" s="48" customFormat="1" ht="9" customHeight="1">
      <c r="A88"/>
      <c r="B88" s="105"/>
      <c r="C88" s="52"/>
      <c r="D88" s="417"/>
      <c r="E88" s="54"/>
      <c r="F88" s="134"/>
      <c r="G88" s="424"/>
      <c r="H88" s="134"/>
      <c r="I88" s="220"/>
      <c r="J88" s="276"/>
      <c r="K88" s="203"/>
      <c r="L88" s="134"/>
      <c r="M88" s="156"/>
      <c r="N88" s="134"/>
      <c r="O88" s="157"/>
      <c r="P88" s="134"/>
      <c r="Q88" s="157"/>
      <c r="R88" s="134"/>
      <c r="S88" s="50"/>
      <c r="T88" s="51"/>
    </row>
    <row r="89" spans="1:20" s="48" customFormat="1" ht="16.95" customHeight="1">
      <c r="A89"/>
      <c r="B89" s="105"/>
      <c r="C89" s="60">
        <v>4316</v>
      </c>
      <c r="D89" s="421" t="s">
        <v>137</v>
      </c>
      <c r="E89" s="54"/>
      <c r="F89" s="386">
        <f>'[1]Budget-Forecast Comparison Q3'!$L$87</f>
        <v>16525</v>
      </c>
      <c r="G89" s="62"/>
      <c r="H89" s="263">
        <v>5000</v>
      </c>
      <c r="I89" s="220"/>
      <c r="J89" s="276"/>
      <c r="K89" s="203"/>
      <c r="L89" s="146">
        <f t="shared" ref="L89:L90" si="31">H89</f>
        <v>5000</v>
      </c>
      <c r="M89" s="150"/>
      <c r="N89" s="146">
        <f>H89</f>
        <v>5000</v>
      </c>
      <c r="O89" s="151"/>
      <c r="P89" s="146">
        <f>H89</f>
        <v>5000</v>
      </c>
      <c r="Q89" s="151"/>
      <c r="R89" s="146">
        <f>H89</f>
        <v>5000</v>
      </c>
      <c r="S89" s="50"/>
      <c r="T89" s="51"/>
    </row>
    <row r="90" spans="1:20" s="48" customFormat="1" ht="16.95" customHeight="1">
      <c r="A90"/>
      <c r="B90" s="105"/>
      <c r="C90" s="60">
        <v>4317</v>
      </c>
      <c r="D90" s="178" t="s">
        <v>135</v>
      </c>
      <c r="E90" s="54"/>
      <c r="F90" s="386">
        <f>'[1]Budget-Forecast Comparison Q3'!$L$88</f>
        <v>5680</v>
      </c>
      <c r="G90" s="58"/>
      <c r="H90" s="263">
        <v>4000</v>
      </c>
      <c r="I90" s="217"/>
      <c r="J90" s="414"/>
      <c r="K90" s="201"/>
      <c r="L90" s="146">
        <f t="shared" si="31"/>
        <v>4000</v>
      </c>
      <c r="M90" s="59"/>
      <c r="N90" s="146">
        <f>H90</f>
        <v>4000</v>
      </c>
      <c r="O90" s="151"/>
      <c r="P90" s="146">
        <f>N90</f>
        <v>4000</v>
      </c>
      <c r="Q90" s="151"/>
      <c r="R90" s="146">
        <f>P90</f>
        <v>4000</v>
      </c>
      <c r="S90" s="50"/>
      <c r="T90" s="51"/>
    </row>
    <row r="91" spans="1:20" s="48" customFormat="1" ht="16.95" customHeight="1">
      <c r="A91"/>
      <c r="B91" s="105"/>
      <c r="C91" s="418">
        <v>4800</v>
      </c>
      <c r="D91" s="427" t="s">
        <v>136</v>
      </c>
      <c r="E91" s="419"/>
      <c r="F91" s="429">
        <f>'[1]Budget-Forecast Comparison Q3'!$L$89</f>
        <v>270</v>
      </c>
      <c r="G91" s="420"/>
      <c r="H91" s="263">
        <v>0</v>
      </c>
      <c r="I91" s="218"/>
      <c r="J91" s="414"/>
      <c r="K91" s="201"/>
      <c r="L91" s="146">
        <f t="shared" ref="L91" si="32">H91</f>
        <v>0</v>
      </c>
      <c r="M91" s="59"/>
      <c r="N91" s="146">
        <f>H91</f>
        <v>0</v>
      </c>
      <c r="O91" s="151"/>
      <c r="P91" s="146">
        <f>N91</f>
        <v>0</v>
      </c>
      <c r="Q91" s="151"/>
      <c r="R91" s="146">
        <f>P91</f>
        <v>0</v>
      </c>
      <c r="S91" s="50"/>
      <c r="T91" s="51"/>
    </row>
    <row r="92" spans="1:20" s="1" customFormat="1" ht="9.75" customHeight="1" thickBot="1">
      <c r="A92"/>
      <c r="B92" s="24"/>
      <c r="C92" s="10"/>
      <c r="D92" s="428"/>
      <c r="E92" s="8"/>
      <c r="F92" s="20"/>
      <c r="G92" s="20"/>
      <c r="H92" s="135"/>
      <c r="I92" s="227"/>
      <c r="J92" s="276"/>
      <c r="K92" s="200"/>
      <c r="L92" s="135"/>
      <c r="M92" s="20"/>
      <c r="N92" s="135"/>
      <c r="O92" s="135"/>
      <c r="P92" s="135"/>
      <c r="Q92" s="135"/>
      <c r="R92" s="135"/>
      <c r="S92" s="8"/>
      <c r="T92" s="9"/>
    </row>
    <row r="93" spans="1:20" s="244" customFormat="1" ht="25.05" customHeight="1" thickBot="1">
      <c r="A93" s="2"/>
      <c r="B93" s="235"/>
      <c r="C93" s="236"/>
      <c r="D93" s="245" t="s">
        <v>88</v>
      </c>
      <c r="E93" s="237"/>
      <c r="F93" s="261">
        <f>SUM(F91+F90+F89+F87+F77+F55+F51+F38+F33+F13)</f>
        <v>120729.78</v>
      </c>
      <c r="G93" s="238"/>
      <c r="H93" s="261">
        <f>SUM(H91+H90+H89+H87+H77+H55+H51+H38+H33+H13)</f>
        <v>99708.52</v>
      </c>
      <c r="I93" s="239"/>
      <c r="J93" s="278"/>
      <c r="K93" s="240"/>
      <c r="L93" s="261">
        <f>SUM(L91+L90+L89+L87+L77+L55+L51+L38+L33+L13)</f>
        <v>99708.52</v>
      </c>
      <c r="M93" s="238"/>
      <c r="N93" s="261">
        <f>SUM(N91+N90+N89+N87+N77+N55+N51+N38+N33+N13)</f>
        <v>99708.52</v>
      </c>
      <c r="O93" s="241"/>
      <c r="P93" s="261">
        <f>SUM(P91+P90+P89+P87+P77+P55+P51+P38+P33+P13)</f>
        <v>99708.52</v>
      </c>
      <c r="Q93" s="241"/>
      <c r="R93" s="261">
        <f>SUM(R91+R90+R89+R87+R77+R55+R51+R38+R33+R13)</f>
        <v>99708.52</v>
      </c>
      <c r="S93" s="242"/>
      <c r="T93" s="243"/>
    </row>
    <row r="94" spans="1:20" s="1" customFormat="1" ht="4.95" customHeight="1" thickBot="1">
      <c r="A94"/>
      <c r="B94" s="25"/>
      <c r="C94" s="22"/>
      <c r="D94" s="131" t="s">
        <v>56</v>
      </c>
      <c r="E94" s="13"/>
      <c r="F94" s="7"/>
      <c r="G94" s="7"/>
      <c r="H94" s="7"/>
      <c r="I94" s="228"/>
      <c r="J94" s="276"/>
      <c r="K94" s="208"/>
      <c r="L94" s="7"/>
      <c r="M94" s="7"/>
      <c r="N94" s="7"/>
      <c r="O94" s="171"/>
      <c r="P94" s="7"/>
      <c r="Q94" s="171"/>
      <c r="R94" s="7"/>
      <c r="S94" s="13"/>
      <c r="T94" s="12"/>
    </row>
    <row r="95" spans="1:20" s="1" customFormat="1" ht="15" customHeight="1" thickTop="1" thickBot="1">
      <c r="A95"/>
      <c r="B95" s="124"/>
      <c r="C95" s="127"/>
      <c r="D95" s="13"/>
      <c r="E95" s="125"/>
      <c r="F95" s="126"/>
      <c r="G95" s="126"/>
      <c r="H95" s="126"/>
      <c r="I95" s="172"/>
      <c r="J95" s="276"/>
      <c r="K95" s="173"/>
      <c r="L95" s="126"/>
      <c r="M95" s="126"/>
      <c r="N95" s="126"/>
      <c r="O95" s="172"/>
      <c r="P95" s="126"/>
      <c r="Q95" s="172"/>
      <c r="R95" s="126"/>
      <c r="S95" s="8"/>
      <c r="T95" s="125"/>
    </row>
    <row r="96" spans="1:20" s="1" customFormat="1" ht="10.050000000000001" customHeight="1" thickTop="1">
      <c r="A96"/>
      <c r="B96" s="4"/>
      <c r="C96" s="26"/>
      <c r="D96" s="27"/>
      <c r="E96" s="18"/>
      <c r="F96" s="28"/>
      <c r="G96" s="17"/>
      <c r="H96" s="28"/>
      <c r="I96" s="213"/>
      <c r="J96" s="276"/>
      <c r="K96" s="234"/>
      <c r="L96" s="28"/>
      <c r="M96" s="17"/>
      <c r="N96" s="28"/>
      <c r="O96" s="173"/>
      <c r="P96" s="28"/>
      <c r="Q96" s="173"/>
      <c r="R96" s="28"/>
      <c r="S96" s="18"/>
      <c r="T96" s="19"/>
    </row>
    <row r="97" spans="1:20" s="86" customFormat="1" ht="16.05" customHeight="1">
      <c r="A97"/>
      <c r="B97" s="102"/>
      <c r="C97" s="80"/>
      <c r="D97" s="81"/>
      <c r="E97" s="82"/>
      <c r="F97" s="392" t="s">
        <v>63</v>
      </c>
      <c r="G97" s="79"/>
      <c r="H97" s="192" t="s">
        <v>42</v>
      </c>
      <c r="I97" s="222"/>
      <c r="J97" s="276"/>
      <c r="K97" s="199"/>
      <c r="L97" s="78" t="s">
        <v>42</v>
      </c>
      <c r="M97" s="83"/>
      <c r="N97" s="78" t="s">
        <v>42</v>
      </c>
      <c r="O97" s="163"/>
      <c r="P97" s="78" t="s">
        <v>42</v>
      </c>
      <c r="Q97" s="163"/>
      <c r="R97" s="78" t="s">
        <v>42</v>
      </c>
      <c r="S97" s="84"/>
      <c r="T97" s="85"/>
    </row>
    <row r="98" spans="1:20" s="86" customFormat="1" ht="16.05" customHeight="1">
      <c r="A98"/>
      <c r="B98" s="102"/>
      <c r="C98" s="87" t="s">
        <v>43</v>
      </c>
      <c r="D98" s="305" t="s">
        <v>40</v>
      </c>
      <c r="E98" s="79"/>
      <c r="F98" s="393" t="s">
        <v>59</v>
      </c>
      <c r="G98" s="79"/>
      <c r="H98" s="193" t="s">
        <v>1</v>
      </c>
      <c r="I98" s="222"/>
      <c r="J98" s="276"/>
      <c r="K98" s="199"/>
      <c r="L98" s="79" t="s">
        <v>1</v>
      </c>
      <c r="M98" s="83"/>
      <c r="N98" s="79" t="s">
        <v>1</v>
      </c>
      <c r="O98" s="163"/>
      <c r="P98" s="79" t="s">
        <v>1</v>
      </c>
      <c r="Q98" s="163"/>
      <c r="R98" s="79" t="s">
        <v>1</v>
      </c>
      <c r="S98" s="84"/>
      <c r="T98" s="85"/>
    </row>
    <row r="99" spans="1:20" s="86" customFormat="1" ht="16.05" customHeight="1">
      <c r="A99"/>
      <c r="B99" s="102"/>
      <c r="C99" s="88"/>
      <c r="D99" s="89"/>
      <c r="E99" s="82"/>
      <c r="F99" s="394" t="s">
        <v>119</v>
      </c>
      <c r="G99" s="79"/>
      <c r="H99" s="194" t="s">
        <v>120</v>
      </c>
      <c r="I99" s="222"/>
      <c r="J99" s="276"/>
      <c r="K99" s="199"/>
      <c r="L99" s="194" t="s">
        <v>120</v>
      </c>
      <c r="M99" s="83"/>
      <c r="N99" s="194" t="s">
        <v>120</v>
      </c>
      <c r="O99" s="163"/>
      <c r="P99" s="194" t="s">
        <v>120</v>
      </c>
      <c r="Q99" s="163"/>
      <c r="R99" s="194" t="s">
        <v>120</v>
      </c>
      <c r="S99" s="84"/>
      <c r="T99" s="85"/>
    </row>
    <row r="100" spans="1:20" s="1" customFormat="1" ht="10.050000000000001" customHeight="1">
      <c r="A100"/>
      <c r="B100" s="24"/>
      <c r="C100" s="38"/>
      <c r="D100" s="14"/>
      <c r="E100" s="15"/>
      <c r="F100" s="137"/>
      <c r="G100" s="16"/>
      <c r="H100" s="137"/>
      <c r="I100" s="223"/>
      <c r="J100" s="276"/>
      <c r="K100" s="209"/>
      <c r="L100" s="137"/>
      <c r="M100" s="159"/>
      <c r="N100" s="137"/>
      <c r="O100" s="160"/>
      <c r="P100" s="137"/>
      <c r="Q100" s="160"/>
      <c r="R100" s="137"/>
      <c r="S100" s="8"/>
      <c r="T100" s="9"/>
    </row>
    <row r="101" spans="1:20" s="48" customFormat="1" ht="19.95" customHeight="1">
      <c r="A101"/>
      <c r="B101" s="105"/>
      <c r="C101" s="67">
        <v>1076</v>
      </c>
      <c r="D101" s="388" t="s">
        <v>108</v>
      </c>
      <c r="E101" s="55"/>
      <c r="F101" s="389">
        <f>'[1]Budget-Forecast Comparison Q3'!$L$99</f>
        <v>96000</v>
      </c>
      <c r="G101" s="58"/>
      <c r="H101" s="387">
        <v>96000</v>
      </c>
      <c r="I101" s="220"/>
      <c r="J101" s="276"/>
      <c r="K101" s="203"/>
      <c r="L101" s="387">
        <v>102500</v>
      </c>
      <c r="M101" s="65"/>
      <c r="N101" s="387">
        <v>106000</v>
      </c>
      <c r="O101" s="157"/>
      <c r="P101" s="387">
        <v>109500</v>
      </c>
      <c r="Q101" s="157"/>
      <c r="R101" s="387">
        <v>118500</v>
      </c>
      <c r="S101" s="50"/>
      <c r="T101" s="51"/>
    </row>
    <row r="102" spans="1:20" s="48" customFormat="1" ht="19.95" customHeight="1">
      <c r="A102"/>
      <c r="B102" s="105"/>
      <c r="C102" s="52"/>
      <c r="D102" s="180"/>
      <c r="E102" s="55"/>
      <c r="F102" s="390">
        <f>'[1]Budget-Forecast Comparison Q3'!$L$100</f>
        <v>0</v>
      </c>
      <c r="G102" s="58"/>
      <c r="H102" s="281">
        <v>0</v>
      </c>
      <c r="I102" s="220"/>
      <c r="J102" s="276"/>
      <c r="K102" s="203"/>
      <c r="L102" s="355">
        <f t="shared" ref="L102:L108" si="33">H102</f>
        <v>0</v>
      </c>
      <c r="M102" s="59"/>
      <c r="N102" s="355">
        <f>H102</f>
        <v>0</v>
      </c>
      <c r="O102" s="151"/>
      <c r="P102" s="355">
        <f>H102</f>
        <v>0</v>
      </c>
      <c r="Q102" s="151"/>
      <c r="R102" s="355">
        <f>H102</f>
        <v>0</v>
      </c>
      <c r="S102" s="50"/>
      <c r="T102" s="51"/>
    </row>
    <row r="103" spans="1:20" s="48" customFormat="1" ht="16.95" customHeight="1">
      <c r="A103"/>
      <c r="B103" s="105"/>
      <c r="C103" s="52">
        <v>1000</v>
      </c>
      <c r="D103" s="180" t="s">
        <v>78</v>
      </c>
      <c r="E103" s="55"/>
      <c r="F103" s="390">
        <f>'[1]Budget-Forecast Comparison Q3'!$L$101</f>
        <v>0</v>
      </c>
      <c r="G103" s="58"/>
      <c r="H103" s="264">
        <f>'[2]Budget-Forecast Comparison'!$M88</f>
        <v>0</v>
      </c>
      <c r="I103" s="217"/>
      <c r="J103" s="276"/>
      <c r="K103" s="201"/>
      <c r="L103" s="145">
        <f t="shared" si="33"/>
        <v>0</v>
      </c>
      <c r="M103" s="59"/>
      <c r="N103" s="355">
        <f t="shared" ref="N103:N108" si="34">H103</f>
        <v>0</v>
      </c>
      <c r="O103" s="151"/>
      <c r="P103" s="355">
        <f t="shared" ref="P103:P108" si="35">H103</f>
        <v>0</v>
      </c>
      <c r="Q103" s="151"/>
      <c r="R103" s="145">
        <f t="shared" ref="R103:R108" si="36">H103</f>
        <v>0</v>
      </c>
      <c r="S103" s="50"/>
      <c r="T103" s="51"/>
    </row>
    <row r="104" spans="1:20" s="48" customFormat="1" ht="16.95" customHeight="1">
      <c r="A104"/>
      <c r="B104" s="105"/>
      <c r="C104" s="68">
        <v>1078</v>
      </c>
      <c r="D104" s="180" t="s">
        <v>79</v>
      </c>
      <c r="E104" s="55"/>
      <c r="F104" s="390">
        <f>'[1]Budget-Forecast Comparison Q3'!$L$102</f>
        <v>250</v>
      </c>
      <c r="G104" s="58"/>
      <c r="H104" s="264">
        <v>0</v>
      </c>
      <c r="I104" s="217"/>
      <c r="J104" s="276"/>
      <c r="K104" s="201"/>
      <c r="L104" s="145">
        <f t="shared" si="33"/>
        <v>0</v>
      </c>
      <c r="M104" s="59"/>
      <c r="N104" s="355">
        <f t="shared" si="34"/>
        <v>0</v>
      </c>
      <c r="O104" s="151"/>
      <c r="P104" s="355">
        <f t="shared" si="35"/>
        <v>0</v>
      </c>
      <c r="Q104" s="151"/>
      <c r="R104" s="145">
        <f t="shared" si="36"/>
        <v>0</v>
      </c>
      <c r="S104" s="50"/>
      <c r="T104" s="51"/>
    </row>
    <row r="105" spans="1:20" s="48" customFormat="1" ht="16.95" customHeight="1">
      <c r="A105"/>
      <c r="B105" s="105"/>
      <c r="C105" s="68">
        <v>1079</v>
      </c>
      <c r="D105" s="180" t="s">
        <v>109</v>
      </c>
      <c r="E105" s="55"/>
      <c r="F105" s="390">
        <f>'[1]Budget-Forecast Comparison Q3'!$L$103</f>
        <v>0</v>
      </c>
      <c r="G105" s="58"/>
      <c r="H105" s="264">
        <v>0</v>
      </c>
      <c r="I105" s="217"/>
      <c r="J105" s="276"/>
      <c r="K105" s="201"/>
      <c r="L105" s="145">
        <f t="shared" si="33"/>
        <v>0</v>
      </c>
      <c r="M105" s="59"/>
      <c r="N105" s="355">
        <f t="shared" si="34"/>
        <v>0</v>
      </c>
      <c r="O105" s="151"/>
      <c r="P105" s="355">
        <f t="shared" si="35"/>
        <v>0</v>
      </c>
      <c r="Q105" s="151"/>
      <c r="R105" s="145">
        <f t="shared" si="36"/>
        <v>0</v>
      </c>
      <c r="S105" s="50"/>
      <c r="T105" s="51"/>
    </row>
    <row r="106" spans="1:20" s="48" customFormat="1" ht="16.95" customHeight="1">
      <c r="A106"/>
      <c r="B106" s="105"/>
      <c r="C106" s="68">
        <v>1080</v>
      </c>
      <c r="D106" s="61" t="s">
        <v>64</v>
      </c>
      <c r="E106" s="55"/>
      <c r="F106" s="390">
        <f>'[1]Budget-Forecast Comparison Q3'!$L$103</f>
        <v>0</v>
      </c>
      <c r="G106" s="58"/>
      <c r="H106" s="264">
        <f>'[2]Budget-Forecast Comparison'!$M90</f>
        <v>0</v>
      </c>
      <c r="I106" s="217"/>
      <c r="J106" s="276"/>
      <c r="K106" s="201"/>
      <c r="L106" s="145">
        <f t="shared" si="33"/>
        <v>0</v>
      </c>
      <c r="M106" s="59"/>
      <c r="N106" s="355">
        <f t="shared" si="34"/>
        <v>0</v>
      </c>
      <c r="O106" s="151"/>
      <c r="P106" s="355">
        <f t="shared" si="35"/>
        <v>0</v>
      </c>
      <c r="Q106" s="151"/>
      <c r="R106" s="145">
        <f t="shared" si="36"/>
        <v>0</v>
      </c>
      <c r="S106" s="50"/>
      <c r="T106" s="51"/>
    </row>
    <row r="107" spans="1:20" s="48" customFormat="1" ht="16.95" customHeight="1">
      <c r="A107"/>
      <c r="B107" s="105"/>
      <c r="C107" s="68">
        <v>1081</v>
      </c>
      <c r="D107" s="179" t="s">
        <v>68</v>
      </c>
      <c r="E107" s="55"/>
      <c r="F107" s="390">
        <f>'[1]Budget-Forecast Comparison Q3'!$L$105</f>
        <v>0</v>
      </c>
      <c r="G107" s="58"/>
      <c r="H107" s="264">
        <v>0</v>
      </c>
      <c r="I107" s="217"/>
      <c r="J107" s="276"/>
      <c r="K107" s="201"/>
      <c r="L107" s="145">
        <f t="shared" si="33"/>
        <v>0</v>
      </c>
      <c r="M107" s="59"/>
      <c r="N107" s="355">
        <f t="shared" si="34"/>
        <v>0</v>
      </c>
      <c r="O107" s="151"/>
      <c r="P107" s="355">
        <f t="shared" si="35"/>
        <v>0</v>
      </c>
      <c r="Q107" s="151"/>
      <c r="R107" s="145">
        <f t="shared" si="36"/>
        <v>0</v>
      </c>
      <c r="S107" s="50"/>
      <c r="T107" s="51"/>
    </row>
    <row r="108" spans="1:20" s="48" customFormat="1" ht="16.95" customHeight="1">
      <c r="A108"/>
      <c r="B108" s="105"/>
      <c r="C108" s="67">
        <v>1093</v>
      </c>
      <c r="D108" s="312" t="s">
        <v>41</v>
      </c>
      <c r="E108" s="55"/>
      <c r="F108" s="391">
        <f>'[1]Budget-Forecast Comparison Q3'!$L$106</f>
        <v>4</v>
      </c>
      <c r="G108" s="58"/>
      <c r="H108" s="264">
        <v>0</v>
      </c>
      <c r="I108" s="217"/>
      <c r="J108" s="276"/>
      <c r="K108" s="201"/>
      <c r="L108" s="145">
        <f t="shared" si="33"/>
        <v>0</v>
      </c>
      <c r="M108" s="59"/>
      <c r="N108" s="355">
        <f t="shared" si="34"/>
        <v>0</v>
      </c>
      <c r="O108" s="151"/>
      <c r="P108" s="355">
        <f t="shared" si="35"/>
        <v>0</v>
      </c>
      <c r="Q108" s="151"/>
      <c r="R108" s="145">
        <f t="shared" si="36"/>
        <v>0</v>
      </c>
      <c r="S108" s="50"/>
      <c r="T108" s="51"/>
    </row>
    <row r="109" spans="1:20" s="48" customFormat="1" ht="10.050000000000001" customHeight="1" thickBot="1">
      <c r="C109" s="316"/>
      <c r="D109" s="315"/>
      <c r="E109" s="66"/>
      <c r="F109" s="317"/>
      <c r="G109" s="310"/>
      <c r="H109" s="317"/>
      <c r="I109" s="56"/>
      <c r="J109" s="56"/>
      <c r="K109" s="310"/>
      <c r="L109" s="317"/>
      <c r="M109" s="56"/>
      <c r="N109" s="317"/>
      <c r="O109" s="311"/>
      <c r="P109" s="317"/>
      <c r="R109" s="317"/>
      <c r="T109" s="318"/>
    </row>
    <row r="110" spans="1:20" s="244" customFormat="1" ht="25.05" customHeight="1" thickTop="1" thickBot="1">
      <c r="A110" s="2"/>
      <c r="B110" s="235"/>
      <c r="C110" s="313"/>
      <c r="D110" s="314" t="s">
        <v>57</v>
      </c>
      <c r="E110" s="242"/>
      <c r="F110" s="262">
        <f>SUM(F101:F108)</f>
        <v>96254</v>
      </c>
      <c r="G110" s="238"/>
      <c r="H110" s="262">
        <f>SUM(H101:H108)</f>
        <v>96000</v>
      </c>
      <c r="I110" s="239"/>
      <c r="J110" s="278"/>
      <c r="K110" s="240"/>
      <c r="L110" s="262">
        <f>SUM(L101:L108)</f>
        <v>102500</v>
      </c>
      <c r="M110" s="241"/>
      <c r="N110" s="262">
        <f>SUM(N101:N108)</f>
        <v>106000</v>
      </c>
      <c r="O110" s="241"/>
      <c r="P110" s="262">
        <f>SUM(P101:P108)</f>
        <v>109500</v>
      </c>
      <c r="Q110" s="241"/>
      <c r="R110" s="262">
        <f>SUM(R101:R108)</f>
        <v>118500</v>
      </c>
      <c r="S110" s="242"/>
      <c r="T110" s="243"/>
    </row>
    <row r="111" spans="1:20" s="1" customFormat="1" ht="10.050000000000001" customHeight="1" thickTop="1" thickBot="1">
      <c r="A111"/>
      <c r="B111" s="24"/>
      <c r="C111" s="10"/>
      <c r="D111" s="8"/>
      <c r="E111" s="8"/>
      <c r="F111" s="3"/>
      <c r="G111" s="3"/>
      <c r="H111" s="3"/>
      <c r="I111" s="215"/>
      <c r="J111" s="276"/>
      <c r="K111" s="209"/>
      <c r="L111" s="3"/>
      <c r="M111" s="3"/>
      <c r="N111" s="3"/>
      <c r="O111" s="174"/>
      <c r="P111" s="3"/>
      <c r="Q111" s="174"/>
      <c r="R111" s="3"/>
      <c r="S111" s="8"/>
      <c r="T111" s="9"/>
    </row>
    <row r="112" spans="1:20" s="244" customFormat="1" ht="30" customHeight="1" thickTop="1" thickBot="1">
      <c r="A112" s="2"/>
      <c r="B112" s="235"/>
      <c r="C112" s="236"/>
      <c r="D112" s="282" t="s">
        <v>46</v>
      </c>
      <c r="E112" s="242"/>
      <c r="F112" s="283">
        <f>F110-F93</f>
        <v>-24475.78</v>
      </c>
      <c r="G112" s="284"/>
      <c r="H112" s="283">
        <f>H110-H93</f>
        <v>-3708.5200000000041</v>
      </c>
      <c r="I112" s="285"/>
      <c r="J112" s="286"/>
      <c r="K112" s="287"/>
      <c r="L112" s="283">
        <f>L110-L93</f>
        <v>2791.4799999999959</v>
      </c>
      <c r="M112" s="284"/>
      <c r="N112" s="283">
        <f>N110-N93</f>
        <v>6291.4799999999959</v>
      </c>
      <c r="O112" s="288"/>
      <c r="P112" s="283">
        <f>P110-P93</f>
        <v>9791.4799999999959</v>
      </c>
      <c r="Q112" s="288"/>
      <c r="R112" s="283">
        <f>R110-R93</f>
        <v>18791.479999999996</v>
      </c>
      <c r="S112" s="242"/>
      <c r="T112" s="243"/>
    </row>
    <row r="113" spans="1:20" s="1" customFormat="1" ht="16.5" customHeight="1" thickTop="1" thickBot="1">
      <c r="A113"/>
      <c r="B113" s="24"/>
      <c r="C113" s="10"/>
      <c r="D113" s="42" t="s">
        <v>55</v>
      </c>
      <c r="E113" s="8"/>
      <c r="F113" s="33">
        <f>F112/F110</f>
        <v>-0.25428325056621021</v>
      </c>
      <c r="G113" s="21"/>
      <c r="H113" s="33">
        <f>H112/H110</f>
        <v>-3.8630416666666709E-2</v>
      </c>
      <c r="I113" s="224"/>
      <c r="J113" s="276"/>
      <c r="K113" s="210"/>
      <c r="L113" s="33">
        <f>L112/L110</f>
        <v>2.7233951219512154E-2</v>
      </c>
      <c r="M113" s="21"/>
      <c r="N113" s="33">
        <f>N112/N110</f>
        <v>5.9353584905660339E-2</v>
      </c>
      <c r="O113" s="175"/>
      <c r="P113" s="33">
        <f>P112/P110</f>
        <v>8.9419908675799048E-2</v>
      </c>
      <c r="Q113" s="175"/>
      <c r="R113" s="33">
        <f>R112/R110</f>
        <v>0.15857789029535863</v>
      </c>
      <c r="S113" s="8"/>
      <c r="T113" s="9"/>
    </row>
    <row r="114" spans="1:20" s="48" customFormat="1" ht="7.95" customHeight="1" thickTop="1">
      <c r="A114"/>
      <c r="B114" s="181"/>
      <c r="C114" s="182"/>
      <c r="D114" s="111"/>
      <c r="E114" s="111"/>
      <c r="F114" s="183"/>
      <c r="G114" s="184"/>
      <c r="H114" s="183"/>
      <c r="I114" s="183"/>
      <c r="J114" s="276"/>
      <c r="K114" s="183"/>
      <c r="L114" s="185"/>
      <c r="M114" s="184"/>
      <c r="N114" s="185"/>
      <c r="O114" s="155"/>
      <c r="P114" s="185"/>
      <c r="Q114" s="155"/>
      <c r="R114" s="185"/>
      <c r="S114" s="111"/>
      <c r="T114" s="111"/>
    </row>
    <row r="115" spans="1:20" s="48" customFormat="1" ht="7.95" customHeight="1" thickBot="1">
      <c r="A115"/>
      <c r="B115" s="121"/>
      <c r="C115" s="122"/>
      <c r="D115" s="119"/>
      <c r="E115" s="119"/>
      <c r="F115" s="123"/>
      <c r="G115" s="118"/>
      <c r="H115" s="142"/>
      <c r="I115" s="142"/>
      <c r="J115" s="276"/>
      <c r="K115" s="157"/>
      <c r="L115" s="123"/>
      <c r="M115" s="118"/>
      <c r="N115" s="123"/>
      <c r="O115" s="153"/>
      <c r="P115" s="123"/>
      <c r="Q115" s="153"/>
      <c r="R115" s="123"/>
      <c r="S115" s="119"/>
      <c r="T115" s="119"/>
    </row>
    <row r="116" spans="1:20" s="1" customFormat="1" ht="10.050000000000001" customHeight="1" thickTop="1">
      <c r="A116"/>
      <c r="B116" s="4"/>
      <c r="C116" s="18"/>
      <c r="D116" s="18"/>
      <c r="E116" s="18"/>
      <c r="F116" s="17"/>
      <c r="G116" s="17"/>
      <c r="H116" s="17"/>
      <c r="I116" s="213"/>
      <c r="J116" s="276"/>
      <c r="K116" s="234"/>
      <c r="L116" s="17"/>
      <c r="M116" s="17"/>
      <c r="N116" s="17"/>
      <c r="O116" s="173"/>
      <c r="P116" s="17"/>
      <c r="Q116" s="173"/>
      <c r="R116" s="17"/>
      <c r="S116" s="18"/>
      <c r="T116" s="19"/>
    </row>
    <row r="117" spans="1:20" s="86" customFormat="1" ht="15" customHeight="1">
      <c r="A117"/>
      <c r="B117" s="102"/>
      <c r="C117" s="80"/>
      <c r="D117" s="81"/>
      <c r="E117" s="82"/>
      <c r="F117" s="392" t="s">
        <v>63</v>
      </c>
      <c r="G117" s="78"/>
      <c r="H117" s="195" t="s">
        <v>63</v>
      </c>
      <c r="I117" s="214"/>
      <c r="J117" s="276"/>
      <c r="K117" s="211"/>
      <c r="L117" s="161" t="s">
        <v>63</v>
      </c>
      <c r="M117" s="162"/>
      <c r="N117" s="161" t="s">
        <v>63</v>
      </c>
      <c r="O117" s="163"/>
      <c r="P117" s="161" t="s">
        <v>63</v>
      </c>
      <c r="Q117" s="163"/>
      <c r="R117" s="161" t="s">
        <v>63</v>
      </c>
      <c r="S117" s="84"/>
      <c r="T117" s="85"/>
    </row>
    <row r="118" spans="1:20" s="86" customFormat="1" ht="15" customHeight="1">
      <c r="A118"/>
      <c r="B118" s="102"/>
      <c r="C118" s="91"/>
      <c r="D118" s="306" t="s">
        <v>54</v>
      </c>
      <c r="E118" s="82"/>
      <c r="F118" s="393" t="s">
        <v>60</v>
      </c>
      <c r="G118" s="79"/>
      <c r="H118" s="196" t="s">
        <v>60</v>
      </c>
      <c r="I118" s="214"/>
      <c r="J118" s="276"/>
      <c r="K118" s="211"/>
      <c r="L118" s="164" t="s">
        <v>60</v>
      </c>
      <c r="M118" s="162"/>
      <c r="N118" s="164" t="s">
        <v>60</v>
      </c>
      <c r="O118" s="163"/>
      <c r="P118" s="164" t="s">
        <v>60</v>
      </c>
      <c r="Q118" s="163"/>
      <c r="R118" s="164" t="s">
        <v>60</v>
      </c>
      <c r="S118" s="84"/>
      <c r="T118" s="85"/>
    </row>
    <row r="119" spans="1:20" s="86" customFormat="1" ht="15" customHeight="1">
      <c r="A119"/>
      <c r="B119" s="102"/>
      <c r="C119" s="92"/>
      <c r="D119" s="93"/>
      <c r="E119" s="79"/>
      <c r="F119" s="395" t="s">
        <v>103</v>
      </c>
      <c r="G119" s="79"/>
      <c r="H119" s="197" t="s">
        <v>130</v>
      </c>
      <c r="I119" s="214"/>
      <c r="J119" s="276"/>
      <c r="K119" s="211"/>
      <c r="L119" s="197" t="s">
        <v>130</v>
      </c>
      <c r="M119" s="162"/>
      <c r="N119" s="197" t="s">
        <v>130</v>
      </c>
      <c r="O119" s="163"/>
      <c r="P119" s="197" t="s">
        <v>130</v>
      </c>
      <c r="Q119" s="163"/>
      <c r="R119" s="197" t="s">
        <v>130</v>
      </c>
      <c r="S119" s="84"/>
      <c r="T119" s="85"/>
    </row>
    <row r="120" spans="1:20" s="1" customFormat="1" ht="13.95" customHeight="1">
      <c r="A120"/>
      <c r="B120" s="24"/>
      <c r="C120" s="8"/>
      <c r="D120" s="8"/>
      <c r="E120" s="8"/>
      <c r="F120" s="3"/>
      <c r="G120" s="3"/>
      <c r="H120" s="3"/>
      <c r="I120" s="215"/>
      <c r="J120" s="276"/>
      <c r="K120" s="209"/>
      <c r="L120" s="3"/>
      <c r="M120" s="3"/>
      <c r="N120" s="3"/>
      <c r="O120" s="174"/>
      <c r="P120" s="3"/>
      <c r="Q120" s="174"/>
      <c r="R120" s="3"/>
      <c r="S120" s="8"/>
      <c r="T120" s="9"/>
    </row>
    <row r="121" spans="1:20" customFormat="1" ht="4.95" customHeight="1">
      <c r="B121" s="35"/>
      <c r="C121" s="36"/>
      <c r="D121" s="37"/>
      <c r="E121" s="15"/>
      <c r="F121" s="144"/>
      <c r="G121" s="15"/>
      <c r="H121" s="144"/>
      <c r="I121" s="216"/>
      <c r="J121" s="276"/>
      <c r="K121" s="212"/>
      <c r="L121" s="144"/>
      <c r="M121" s="167"/>
      <c r="N121" s="144"/>
      <c r="O121" s="168"/>
      <c r="P121" s="144"/>
      <c r="Q121" s="168"/>
      <c r="R121" s="144"/>
      <c r="T121" s="34"/>
    </row>
    <row r="122" spans="1:20" s="70" customFormat="1" ht="16.95" customHeight="1">
      <c r="A122"/>
      <c r="B122" s="103"/>
      <c r="C122" s="72"/>
      <c r="D122" s="129" t="s">
        <v>50</v>
      </c>
      <c r="E122" s="54"/>
      <c r="F122" s="132">
        <f>'[1]Budget-Forecast Comparison Q3'!$L$122</f>
        <v>-21396.26</v>
      </c>
      <c r="G122" s="54"/>
      <c r="H122" s="132">
        <f>F124</f>
        <v>-23498.039999999997</v>
      </c>
      <c r="I122" s="217"/>
      <c r="J122" s="276"/>
      <c r="K122" s="201"/>
      <c r="L122" s="132">
        <f>F124</f>
        <v>-23498.039999999997</v>
      </c>
      <c r="M122" s="165"/>
      <c r="N122" s="132">
        <f>H122</f>
        <v>-23498.039999999997</v>
      </c>
      <c r="O122" s="166"/>
      <c r="P122" s="132">
        <f>N122</f>
        <v>-23498.039999999997</v>
      </c>
      <c r="Q122" s="166"/>
      <c r="R122" s="132">
        <f>P122</f>
        <v>-23498.039999999997</v>
      </c>
      <c r="T122" s="71"/>
    </row>
    <row r="123" spans="1:20" s="70" customFormat="1" ht="16.95" customHeight="1">
      <c r="A123"/>
      <c r="B123" s="103"/>
      <c r="C123" s="72"/>
      <c r="D123" s="74" t="s">
        <v>61</v>
      </c>
      <c r="F123" s="132">
        <f>'[1]Budget-Forecast Comparison Q3'!$L$123</f>
        <v>-2101.7799999999988</v>
      </c>
      <c r="G123" s="56"/>
      <c r="H123" s="136">
        <f>H147-H138-H145-H122</f>
        <v>-15158.52</v>
      </c>
      <c r="I123" s="218"/>
      <c r="J123" s="276"/>
      <c r="K123" s="201"/>
      <c r="L123" s="136">
        <f>L147-L138-L145-L122</f>
        <v>-8658.5200000000041</v>
      </c>
      <c r="M123" s="158"/>
      <c r="N123" s="136">
        <f>N147-N138-N145-N122</f>
        <v>-5158.5200000000041</v>
      </c>
      <c r="O123" s="158"/>
      <c r="P123" s="136">
        <f>P147-P138-P145-P122</f>
        <v>-1658.5200000000041</v>
      </c>
      <c r="Q123" s="158"/>
      <c r="R123" s="136">
        <f>R147-R138-R145-R122</f>
        <v>7341.4799999999959</v>
      </c>
      <c r="T123" s="71"/>
    </row>
    <row r="124" spans="1:20" s="70" customFormat="1" ht="19.95" customHeight="1">
      <c r="A124"/>
      <c r="B124" s="103"/>
      <c r="C124" s="72"/>
      <c r="D124" s="75"/>
      <c r="F124" s="397">
        <f>SUM(F122:F123)</f>
        <v>-23498.039999999997</v>
      </c>
      <c r="G124" s="56"/>
      <c r="H124" s="398">
        <f>SUM(H122:H123)</f>
        <v>-38656.559999999998</v>
      </c>
      <c r="I124" s="219"/>
      <c r="J124" s="276"/>
      <c r="K124" s="203"/>
      <c r="L124" s="398">
        <f>SUM(L122:L123)</f>
        <v>-32156.560000000001</v>
      </c>
      <c r="M124" s="447" t="s">
        <v>168</v>
      </c>
      <c r="N124" s="398">
        <f>SUM(N122:N123)</f>
        <v>-28656.560000000001</v>
      </c>
      <c r="O124" s="447" t="s">
        <v>168</v>
      </c>
      <c r="P124" s="398">
        <f>SUM(P122:P123)</f>
        <v>-25156.560000000001</v>
      </c>
      <c r="Q124" s="448" t="s">
        <v>167</v>
      </c>
      <c r="R124" s="398">
        <f>SUM(R122:R123)</f>
        <v>-16156.560000000001</v>
      </c>
      <c r="T124" s="449"/>
    </row>
    <row r="125" spans="1:20" s="70" customFormat="1" ht="16.95" customHeight="1">
      <c r="A125"/>
      <c r="B125" s="103"/>
      <c r="C125" s="72"/>
      <c r="D125" s="129" t="s">
        <v>86</v>
      </c>
      <c r="E125" s="54"/>
      <c r="F125" s="132"/>
      <c r="G125" s="54"/>
      <c r="H125" s="132"/>
      <c r="I125" s="217"/>
      <c r="J125" s="276"/>
      <c r="K125" s="201"/>
      <c r="L125" s="132"/>
      <c r="M125" s="165"/>
      <c r="N125" s="132"/>
      <c r="O125" s="166"/>
      <c r="P125" s="132"/>
      <c r="Q125" s="166"/>
      <c r="R125" s="132"/>
      <c r="T125" s="71"/>
    </row>
    <row r="126" spans="1:20" s="70" customFormat="1" ht="16.95" customHeight="1">
      <c r="A126"/>
      <c r="B126" s="103"/>
      <c r="C126" s="72"/>
      <c r="D126" s="73" t="s">
        <v>38</v>
      </c>
      <c r="E126" s="54"/>
      <c r="F126" s="384">
        <f>'[1]Budget-Forecast Comparison Q3'!$L$127</f>
        <v>500</v>
      </c>
      <c r="G126" s="54"/>
      <c r="H126" s="264">
        <v>250</v>
      </c>
      <c r="I126" s="217"/>
      <c r="J126" s="276"/>
      <c r="K126" s="201"/>
      <c r="L126" s="145">
        <f>H126</f>
        <v>250</v>
      </c>
      <c r="M126" s="55"/>
      <c r="N126" s="145">
        <f>H126</f>
        <v>250</v>
      </c>
      <c r="O126" s="166"/>
      <c r="P126" s="145">
        <f>H126</f>
        <v>250</v>
      </c>
      <c r="Q126" s="166"/>
      <c r="R126" s="145">
        <f>H126</f>
        <v>250</v>
      </c>
      <c r="T126" s="71"/>
    </row>
    <row r="127" spans="1:20" s="70" customFormat="1" ht="16.95" customHeight="1">
      <c r="A127"/>
      <c r="B127" s="103"/>
      <c r="C127" s="72"/>
      <c r="D127" s="73" t="s">
        <v>39</v>
      </c>
      <c r="E127" s="54"/>
      <c r="F127" s="384">
        <f>'[1]Budget-Forecast Comparison Q3'!$L$128</f>
        <v>5000</v>
      </c>
      <c r="G127" s="54"/>
      <c r="H127" s="264">
        <v>5000</v>
      </c>
      <c r="I127" s="217"/>
      <c r="J127" s="276"/>
      <c r="K127" s="201"/>
      <c r="L127" s="145">
        <f t="shared" ref="L127:L136" si="37">H127</f>
        <v>5000</v>
      </c>
      <c r="M127" s="55"/>
      <c r="N127" s="145">
        <f t="shared" ref="N127:N136" si="38">H127</f>
        <v>5000</v>
      </c>
      <c r="O127" s="166"/>
      <c r="P127" s="145">
        <f t="shared" ref="P127:P136" si="39">H127</f>
        <v>5000</v>
      </c>
      <c r="Q127" s="166"/>
      <c r="R127" s="145">
        <f t="shared" ref="R127:R136" si="40">H127</f>
        <v>5000</v>
      </c>
      <c r="T127" s="71"/>
    </row>
    <row r="128" spans="1:20" s="70" customFormat="1" ht="16.95" customHeight="1">
      <c r="A128"/>
      <c r="B128" s="103"/>
      <c r="C128" s="72"/>
      <c r="D128" s="73" t="s">
        <v>49</v>
      </c>
      <c r="E128" s="54"/>
      <c r="F128" s="384">
        <f>'[1]Budget-Forecast Comparison Q3'!$L$129</f>
        <v>2000</v>
      </c>
      <c r="G128" s="54"/>
      <c r="H128" s="264">
        <v>2000</v>
      </c>
      <c r="I128" s="217"/>
      <c r="J128" s="276"/>
      <c r="K128" s="201"/>
      <c r="L128" s="145">
        <f t="shared" si="37"/>
        <v>2000</v>
      </c>
      <c r="M128" s="55"/>
      <c r="N128" s="145">
        <f t="shared" si="38"/>
        <v>2000</v>
      </c>
      <c r="O128" s="166"/>
      <c r="P128" s="145">
        <f t="shared" si="39"/>
        <v>2000</v>
      </c>
      <c r="Q128" s="166"/>
      <c r="R128" s="145">
        <f t="shared" si="40"/>
        <v>2000</v>
      </c>
      <c r="T128" s="71"/>
    </row>
    <row r="129" spans="1:20" s="70" customFormat="1" ht="16.95" customHeight="1">
      <c r="A129"/>
      <c r="B129" s="103"/>
      <c r="C129" s="72"/>
      <c r="D129" s="178" t="s">
        <v>64</v>
      </c>
      <c r="E129" s="54"/>
      <c r="F129" s="384">
        <f>'[1]Budget-Forecast Comparison Q3'!$L$130</f>
        <v>0</v>
      </c>
      <c r="G129" s="54"/>
      <c r="H129" s="264">
        <v>0</v>
      </c>
      <c r="I129" s="217"/>
      <c r="J129" s="405"/>
      <c r="K129" s="201"/>
      <c r="L129" s="145">
        <f t="shared" si="37"/>
        <v>0</v>
      </c>
      <c r="M129" s="55"/>
      <c r="N129" s="145">
        <f t="shared" si="38"/>
        <v>0</v>
      </c>
      <c r="O129" s="166"/>
      <c r="P129" s="145">
        <f t="shared" si="39"/>
        <v>0</v>
      </c>
      <c r="Q129" s="166"/>
      <c r="R129" s="145">
        <f t="shared" si="40"/>
        <v>0</v>
      </c>
      <c r="T129" s="71"/>
    </row>
    <row r="130" spans="1:20" s="70" customFormat="1" ht="16.95" customHeight="1">
      <c r="A130"/>
      <c r="B130" s="103"/>
      <c r="C130" s="130"/>
      <c r="D130" s="180" t="s">
        <v>138</v>
      </c>
      <c r="E130" s="54"/>
      <c r="F130" s="384">
        <f>'[1]Budget-Forecast Comparison Q3'!$L$131</f>
        <v>1000</v>
      </c>
      <c r="G130" s="54"/>
      <c r="H130" s="264">
        <v>1000</v>
      </c>
      <c r="I130" s="217"/>
      <c r="J130" s="276"/>
      <c r="K130" s="201"/>
      <c r="L130" s="145">
        <f t="shared" si="37"/>
        <v>1000</v>
      </c>
      <c r="M130" s="55"/>
      <c r="N130" s="145">
        <f t="shared" si="38"/>
        <v>1000</v>
      </c>
      <c r="O130" s="166"/>
      <c r="P130" s="145">
        <f t="shared" si="39"/>
        <v>1000</v>
      </c>
      <c r="Q130" s="166"/>
      <c r="R130" s="145">
        <f t="shared" si="40"/>
        <v>1000</v>
      </c>
      <c r="T130" s="71"/>
    </row>
    <row r="131" spans="1:20" s="70" customFormat="1" ht="16.95" customHeight="1">
      <c r="A131"/>
      <c r="B131" s="103"/>
      <c r="C131" s="130"/>
      <c r="D131" s="178" t="s">
        <v>107</v>
      </c>
      <c r="E131" s="54"/>
      <c r="F131" s="384">
        <f>'[1]Budget-Forecast Comparison Q3'!$L$132</f>
        <v>5000</v>
      </c>
      <c r="G131" s="54"/>
      <c r="H131" s="264">
        <v>3000</v>
      </c>
      <c r="I131" s="217"/>
      <c r="J131" s="276"/>
      <c r="K131" s="201"/>
      <c r="L131" s="145">
        <f t="shared" si="37"/>
        <v>3000</v>
      </c>
      <c r="M131" s="55"/>
      <c r="N131" s="145">
        <f t="shared" si="38"/>
        <v>3000</v>
      </c>
      <c r="O131" s="166"/>
      <c r="P131" s="145">
        <f t="shared" si="39"/>
        <v>3000</v>
      </c>
      <c r="Q131" s="166"/>
      <c r="R131" s="145">
        <f t="shared" si="40"/>
        <v>3000</v>
      </c>
      <c r="T131" s="71"/>
    </row>
    <row r="132" spans="1:20" s="70" customFormat="1" ht="16.95" customHeight="1">
      <c r="A132"/>
      <c r="B132" s="103"/>
      <c r="C132" s="130"/>
      <c r="D132" s="178" t="s">
        <v>166</v>
      </c>
      <c r="E132" s="54"/>
      <c r="F132" s="384">
        <f>'[1]Budget-Forecast Comparison Q3'!$L$133</f>
        <v>5000</v>
      </c>
      <c r="G132" s="54"/>
      <c r="H132" s="264">
        <v>3000</v>
      </c>
      <c r="I132" s="217"/>
      <c r="J132" s="276"/>
      <c r="K132" s="201"/>
      <c r="L132" s="145">
        <f t="shared" si="37"/>
        <v>3000</v>
      </c>
      <c r="M132" s="55"/>
      <c r="N132" s="145">
        <f t="shared" si="38"/>
        <v>3000</v>
      </c>
      <c r="O132" s="166"/>
      <c r="P132" s="145">
        <f t="shared" si="39"/>
        <v>3000</v>
      </c>
      <c r="Q132" s="166"/>
      <c r="R132" s="145">
        <f t="shared" si="40"/>
        <v>3000</v>
      </c>
      <c r="T132" s="71"/>
    </row>
    <row r="133" spans="1:20" s="70" customFormat="1" ht="16.95" customHeight="1">
      <c r="A133"/>
      <c r="B133" s="103"/>
      <c r="C133" s="130"/>
      <c r="D133" s="178" t="s">
        <v>139</v>
      </c>
      <c r="E133" s="54"/>
      <c r="F133" s="384">
        <f>'[1]Budget-Forecast Comparison Q3'!$L$134</f>
        <v>1500</v>
      </c>
      <c r="G133" s="54"/>
      <c r="H133" s="264">
        <v>17500</v>
      </c>
      <c r="I133" s="217"/>
      <c r="J133" s="276"/>
      <c r="K133" s="201"/>
      <c r="L133" s="145">
        <f t="shared" si="37"/>
        <v>17500</v>
      </c>
      <c r="M133" s="55"/>
      <c r="N133" s="145">
        <f t="shared" si="38"/>
        <v>17500</v>
      </c>
      <c r="O133" s="166"/>
      <c r="P133" s="145">
        <f t="shared" si="39"/>
        <v>17500</v>
      </c>
      <c r="Q133" s="166"/>
      <c r="R133" s="145">
        <f t="shared" si="40"/>
        <v>17500</v>
      </c>
      <c r="T133" s="71"/>
    </row>
    <row r="134" spans="1:20" s="70" customFormat="1" ht="16.95" customHeight="1">
      <c r="A134"/>
      <c r="B134" s="103"/>
      <c r="C134" s="130"/>
      <c r="D134" s="180" t="s">
        <v>104</v>
      </c>
      <c r="E134" s="54"/>
      <c r="F134" s="384">
        <f>'[1]Budget-Forecast Comparison Q3'!$L$135</f>
        <v>300</v>
      </c>
      <c r="G134" s="54"/>
      <c r="H134" s="264">
        <v>0</v>
      </c>
      <c r="I134" s="217"/>
      <c r="J134" s="276"/>
      <c r="K134" s="201"/>
      <c r="L134" s="145">
        <f t="shared" si="37"/>
        <v>0</v>
      </c>
      <c r="M134" s="55"/>
      <c r="N134" s="145">
        <f t="shared" si="38"/>
        <v>0</v>
      </c>
      <c r="O134" s="166"/>
      <c r="P134" s="145">
        <f t="shared" si="39"/>
        <v>0</v>
      </c>
      <c r="Q134" s="166"/>
      <c r="R134" s="145">
        <f t="shared" si="40"/>
        <v>0</v>
      </c>
      <c r="T134" s="71"/>
    </row>
    <row r="135" spans="1:20" s="70" customFormat="1" ht="16.95" customHeight="1">
      <c r="A135"/>
      <c r="B135" s="103"/>
      <c r="C135" s="130"/>
      <c r="D135" s="307" t="s">
        <v>112</v>
      </c>
      <c r="E135" s="54"/>
      <c r="F135" s="384">
        <f>'[1]Budget-Forecast Comparison Q3'!$L$136</f>
        <v>0</v>
      </c>
      <c r="G135" s="54"/>
      <c r="H135" s="264">
        <v>0</v>
      </c>
      <c r="I135" s="217"/>
      <c r="J135" s="276"/>
      <c r="K135" s="201"/>
      <c r="L135" s="145">
        <f t="shared" si="37"/>
        <v>0</v>
      </c>
      <c r="M135" s="55"/>
      <c r="N135" s="145">
        <f t="shared" si="38"/>
        <v>0</v>
      </c>
      <c r="O135" s="166"/>
      <c r="P135" s="145">
        <f t="shared" si="39"/>
        <v>0</v>
      </c>
      <c r="Q135" s="166"/>
      <c r="R135" s="145">
        <f t="shared" si="40"/>
        <v>0</v>
      </c>
      <c r="T135" s="71"/>
    </row>
    <row r="136" spans="1:20" s="70" customFormat="1" ht="16.95" customHeight="1">
      <c r="A136"/>
      <c r="B136" s="103"/>
      <c r="C136" s="130"/>
      <c r="D136" s="178" t="s">
        <v>96</v>
      </c>
      <c r="E136" s="54"/>
      <c r="F136" s="384">
        <f>'[1]Budget-Forecast Comparison Q3'!$L$137</f>
        <v>10000</v>
      </c>
      <c r="G136" s="54"/>
      <c r="H136" s="264">
        <v>10000</v>
      </c>
      <c r="I136" s="217"/>
      <c r="J136" s="276"/>
      <c r="K136" s="201"/>
      <c r="L136" s="145">
        <f t="shared" si="37"/>
        <v>10000</v>
      </c>
      <c r="M136" s="55"/>
      <c r="N136" s="145">
        <f t="shared" si="38"/>
        <v>10000</v>
      </c>
      <c r="O136" s="166"/>
      <c r="P136" s="145">
        <f t="shared" si="39"/>
        <v>10000</v>
      </c>
      <c r="Q136" s="166"/>
      <c r="R136" s="145">
        <f t="shared" si="40"/>
        <v>10000</v>
      </c>
      <c r="T136" s="71"/>
    </row>
    <row r="137" spans="1:20" s="70" customFormat="1" ht="10.050000000000001" customHeight="1">
      <c r="A137"/>
      <c r="B137" s="103"/>
      <c r="C137" s="130"/>
      <c r="D137" s="76"/>
      <c r="E137" s="54"/>
      <c r="F137" s="132"/>
      <c r="G137" s="54"/>
      <c r="H137" s="132"/>
      <c r="I137" s="217"/>
      <c r="J137" s="276"/>
      <c r="K137" s="201"/>
      <c r="L137" s="132"/>
      <c r="M137" s="165"/>
      <c r="N137" s="132"/>
      <c r="O137" s="166"/>
      <c r="P137" s="132"/>
      <c r="Q137" s="166"/>
      <c r="R137" s="132"/>
      <c r="T137" s="71"/>
    </row>
    <row r="138" spans="1:20" s="70" customFormat="1" ht="16.95" customHeight="1">
      <c r="A138"/>
      <c r="B138" s="103"/>
      <c r="C138" s="130"/>
      <c r="D138" s="76"/>
      <c r="E138" s="54"/>
      <c r="F138" s="396">
        <f>SUM(F126:F137)</f>
        <v>30300</v>
      </c>
      <c r="G138" s="54"/>
      <c r="H138" s="396">
        <f>SUM(H126:H137)</f>
        <v>41750</v>
      </c>
      <c r="I138" s="217"/>
      <c r="J138" s="276"/>
      <c r="K138" s="201"/>
      <c r="L138" s="396">
        <f>SUM(L126:L137)</f>
        <v>41750</v>
      </c>
      <c r="M138" s="165"/>
      <c r="N138" s="319">
        <f>SUM(N126:N137)</f>
        <v>41750</v>
      </c>
      <c r="O138" s="166"/>
      <c r="P138" s="396">
        <f>SUM(P126:P137)</f>
        <v>41750</v>
      </c>
      <c r="Q138" s="166"/>
      <c r="R138" s="396">
        <f>SUM(R126:R137)</f>
        <v>41750</v>
      </c>
      <c r="T138" s="71"/>
    </row>
    <row r="139" spans="1:20" s="70" customFormat="1" ht="16.95" customHeight="1">
      <c r="A139"/>
      <c r="B139" s="103"/>
      <c r="C139" s="130"/>
      <c r="D139" s="75" t="s">
        <v>87</v>
      </c>
      <c r="E139" s="54"/>
      <c r="F139" s="132"/>
      <c r="G139" s="54"/>
      <c r="H139" s="132"/>
      <c r="I139" s="217"/>
      <c r="J139" s="276"/>
      <c r="K139" s="201"/>
      <c r="L139" s="132"/>
      <c r="M139" s="165"/>
      <c r="N139" s="132"/>
      <c r="O139" s="166"/>
      <c r="P139" s="132"/>
      <c r="Q139" s="166"/>
      <c r="R139" s="132"/>
      <c r="T139" s="71"/>
    </row>
    <row r="140" spans="1:20" s="70" customFormat="1" ht="16.95" customHeight="1">
      <c r="A140"/>
      <c r="B140" s="103"/>
      <c r="C140" s="130"/>
      <c r="D140" s="179" t="s">
        <v>110</v>
      </c>
      <c r="E140" s="54"/>
      <c r="F140" s="384">
        <f>'[1]Budget-Forecast Comparison Q3'!$L$141</f>
        <v>0</v>
      </c>
      <c r="G140" s="54"/>
      <c r="H140" s="264">
        <v>0</v>
      </c>
      <c r="I140" s="217"/>
      <c r="J140" s="276"/>
      <c r="K140" s="201"/>
      <c r="L140" s="145">
        <f t="shared" ref="L140:L141" si="41">H140</f>
        <v>0</v>
      </c>
      <c r="M140" s="165"/>
      <c r="N140" s="145">
        <f>H140</f>
        <v>0</v>
      </c>
      <c r="O140" s="166"/>
      <c r="P140" s="145">
        <f>H140</f>
        <v>0</v>
      </c>
      <c r="Q140" s="166"/>
      <c r="R140" s="145">
        <f>H140</f>
        <v>0</v>
      </c>
      <c r="T140" s="71"/>
    </row>
    <row r="141" spans="1:20" s="70" customFormat="1" ht="16.95" customHeight="1">
      <c r="A141"/>
      <c r="B141" s="103"/>
      <c r="C141" s="130"/>
      <c r="D141" s="179" t="s">
        <v>111</v>
      </c>
      <c r="E141" s="54"/>
      <c r="F141" s="384">
        <f>'[1]Budget-Forecast Comparison Q3'!$L$142</f>
        <v>0</v>
      </c>
      <c r="G141" s="54"/>
      <c r="H141" s="264">
        <v>0</v>
      </c>
      <c r="I141" s="217"/>
      <c r="J141" s="276"/>
      <c r="K141" s="201"/>
      <c r="L141" s="145">
        <f t="shared" si="41"/>
        <v>0</v>
      </c>
      <c r="M141" s="165"/>
      <c r="N141" s="145">
        <f t="shared" ref="N141" si="42">H141</f>
        <v>0</v>
      </c>
      <c r="O141" s="166"/>
      <c r="P141" s="145">
        <f t="shared" ref="P141" si="43">H141</f>
        <v>0</v>
      </c>
      <c r="Q141" s="166"/>
      <c r="R141" s="145">
        <f t="shared" ref="R141" si="44">H141</f>
        <v>0</v>
      </c>
      <c r="T141" s="71"/>
    </row>
    <row r="142" spans="1:20" s="70" customFormat="1" ht="16.95" customHeight="1">
      <c r="A142"/>
      <c r="B142" s="103"/>
      <c r="C142" s="130"/>
      <c r="D142" s="422" t="s">
        <v>140</v>
      </c>
      <c r="E142" s="54"/>
      <c r="F142" s="384">
        <f>'[1]Budget-Forecast Comparison Q3'!$L$143</f>
        <v>1000</v>
      </c>
      <c r="G142" s="54"/>
      <c r="H142" s="264">
        <v>1000</v>
      </c>
      <c r="I142" s="217"/>
      <c r="J142" s="276"/>
      <c r="K142" s="201"/>
      <c r="L142" s="145">
        <f t="shared" ref="L142:L143" si="45">H142</f>
        <v>1000</v>
      </c>
      <c r="M142" s="165"/>
      <c r="N142" s="145">
        <f t="shared" ref="N142:N143" si="46">H142</f>
        <v>1000</v>
      </c>
      <c r="O142" s="166"/>
      <c r="P142" s="145">
        <f t="shared" ref="P142:P143" si="47">H142</f>
        <v>1000</v>
      </c>
      <c r="Q142" s="166"/>
      <c r="R142" s="145">
        <f t="shared" ref="R142:R143" si="48">H142</f>
        <v>1000</v>
      </c>
      <c r="T142" s="71"/>
    </row>
    <row r="143" spans="1:20" s="70" customFormat="1" ht="16.95" customHeight="1">
      <c r="A143"/>
      <c r="B143" s="103"/>
      <c r="C143" s="68"/>
      <c r="D143" s="423" t="s">
        <v>77</v>
      </c>
      <c r="E143" s="54"/>
      <c r="F143" s="384">
        <f>'[1]Budget-Forecast Comparison Q3'!$L$144</f>
        <v>0</v>
      </c>
      <c r="G143" s="54"/>
      <c r="H143" s="264">
        <v>0</v>
      </c>
      <c r="I143" s="217"/>
      <c r="J143" s="276"/>
      <c r="K143" s="201"/>
      <c r="L143" s="145">
        <f t="shared" si="45"/>
        <v>0</v>
      </c>
      <c r="M143" s="165"/>
      <c r="N143" s="145">
        <f t="shared" si="46"/>
        <v>0</v>
      </c>
      <c r="O143" s="166"/>
      <c r="P143" s="145">
        <f t="shared" si="47"/>
        <v>0</v>
      </c>
      <c r="Q143" s="166"/>
      <c r="R143" s="145">
        <f t="shared" si="48"/>
        <v>0</v>
      </c>
      <c r="T143" s="71"/>
    </row>
    <row r="144" spans="1:20" s="70" customFormat="1" ht="10.050000000000001" customHeight="1">
      <c r="A144"/>
      <c r="B144" s="103"/>
      <c r="C144" s="69"/>
      <c r="D144" s="77"/>
      <c r="E144" s="54"/>
      <c r="F144" s="132"/>
      <c r="G144" s="54"/>
      <c r="H144" s="136"/>
      <c r="I144" s="217"/>
      <c r="J144" s="276"/>
      <c r="K144" s="201"/>
      <c r="L144" s="136"/>
      <c r="M144" s="165"/>
      <c r="N144" s="136"/>
      <c r="O144" s="166"/>
      <c r="P144" s="136"/>
      <c r="Q144" s="166"/>
      <c r="R144" s="136"/>
      <c r="T144" s="71"/>
    </row>
    <row r="145" spans="1:22" s="70" customFormat="1" ht="16.95" customHeight="1">
      <c r="A145"/>
      <c r="B145" s="103"/>
      <c r="C145" s="69"/>
      <c r="D145" s="98" t="s">
        <v>69</v>
      </c>
      <c r="E145" s="54"/>
      <c r="F145" s="398">
        <f>SUM(F140:F143)</f>
        <v>1000</v>
      </c>
      <c r="G145" s="54"/>
      <c r="H145" s="396">
        <f>SUM(H140:H143)</f>
        <v>1000</v>
      </c>
      <c r="I145" s="220"/>
      <c r="J145" s="276"/>
      <c r="K145" s="203"/>
      <c r="L145" s="396">
        <f>SUM(L140:L143)</f>
        <v>1000</v>
      </c>
      <c r="M145" s="55"/>
      <c r="N145" s="396">
        <f>SUM(N140:N143)</f>
        <v>1000</v>
      </c>
      <c r="O145" s="166"/>
      <c r="P145" s="396">
        <f>SUM(P140:P143)</f>
        <v>1000</v>
      </c>
      <c r="Q145" s="166"/>
      <c r="R145" s="396">
        <f>SUM(R140:R143)</f>
        <v>1000</v>
      </c>
      <c r="T145" s="71"/>
    </row>
    <row r="146" spans="1:22" customFormat="1" ht="10.95" customHeight="1" thickBot="1">
      <c r="B146" s="35"/>
      <c r="C146" s="40"/>
      <c r="D146" s="41"/>
      <c r="E146" s="15"/>
      <c r="F146" s="47"/>
      <c r="G146" s="44"/>
      <c r="H146" s="45"/>
      <c r="I146" s="221"/>
      <c r="J146" s="276"/>
      <c r="K146" s="200"/>
      <c r="L146" s="45"/>
      <c r="M146" s="46"/>
      <c r="N146" s="45"/>
      <c r="O146" s="176"/>
      <c r="P146" s="45"/>
      <c r="Q146" s="176"/>
      <c r="R146" s="45"/>
      <c r="T146" s="34"/>
    </row>
    <row r="147" spans="1:22" s="101" customFormat="1" ht="30" customHeight="1" thickTop="1" thickBot="1">
      <c r="A147"/>
      <c r="B147" s="104"/>
      <c r="C147" s="99"/>
      <c r="D147" s="289" t="s">
        <v>126</v>
      </c>
      <c r="E147" s="100"/>
      <c r="F147" s="290">
        <f>'[1]Budget-Forecast Comparison Q3'!$L$148</f>
        <v>7801.9600000000028</v>
      </c>
      <c r="G147" s="291"/>
      <c r="H147" s="283">
        <f>F147+H112</f>
        <v>4093.4399999999987</v>
      </c>
      <c r="I147" s="285"/>
      <c r="J147" s="292"/>
      <c r="K147" s="287"/>
      <c r="L147" s="283">
        <f>F147+L112</f>
        <v>10593.439999999999</v>
      </c>
      <c r="M147" s="293"/>
      <c r="N147" s="283">
        <f>F147+N112</f>
        <v>14093.439999999999</v>
      </c>
      <c r="O147" s="294"/>
      <c r="P147" s="283">
        <f>F147+P112</f>
        <v>17593.439999999999</v>
      </c>
      <c r="Q147" s="294"/>
      <c r="R147" s="283">
        <f>F147+R112</f>
        <v>26593.439999999999</v>
      </c>
      <c r="T147" s="450" t="s">
        <v>167</v>
      </c>
    </row>
    <row r="148" spans="1:22" s="48" customFormat="1" ht="10.050000000000001" customHeight="1" thickTop="1">
      <c r="A148" s="70"/>
      <c r="B148" s="104"/>
      <c r="C148" s="357"/>
      <c r="D148" s="409"/>
      <c r="E148" s="356"/>
      <c r="F148" s="358"/>
      <c r="G148" s="357"/>
      <c r="H148" s="452"/>
      <c r="I148" s="378"/>
      <c r="J148" s="451"/>
      <c r="K148" s="378"/>
      <c r="L148" s="452"/>
      <c r="M148" s="381"/>
      <c r="N148" s="452"/>
      <c r="O148" s="381"/>
      <c r="P148" s="452"/>
      <c r="Q148" s="381"/>
      <c r="R148" s="452"/>
      <c r="S148" s="357"/>
      <c r="T148" s="71"/>
      <c r="U148" s="70"/>
    </row>
    <row r="149" spans="1:22" s="86" customFormat="1" ht="25.95" customHeight="1">
      <c r="A149" s="246"/>
      <c r="B149" s="457"/>
      <c r="C149" s="459" t="s">
        <v>169</v>
      </c>
      <c r="D149" s="460" t="s">
        <v>170</v>
      </c>
      <c r="E149" s="461"/>
      <c r="F149" s="462"/>
      <c r="G149" s="461"/>
      <c r="H149" s="463">
        <v>15425</v>
      </c>
      <c r="I149" s="464"/>
      <c r="J149" s="465"/>
      <c r="K149" s="464"/>
      <c r="L149" s="463">
        <v>18765</v>
      </c>
      <c r="M149" s="464"/>
      <c r="N149" s="463">
        <v>20475</v>
      </c>
      <c r="O149" s="464"/>
      <c r="P149" s="463">
        <v>22175</v>
      </c>
      <c r="Q149" s="464"/>
      <c r="R149" s="463">
        <v>26675</v>
      </c>
      <c r="S149" s="253"/>
      <c r="T149" s="458"/>
      <c r="U149" s="246"/>
    </row>
    <row r="150" spans="1:22" s="48" customFormat="1" ht="10.050000000000001" customHeight="1">
      <c r="A150" s="70"/>
      <c r="B150" s="104"/>
      <c r="C150" s="357"/>
      <c r="D150" s="409"/>
      <c r="E150" s="356"/>
      <c r="F150" s="358"/>
      <c r="G150" s="357"/>
      <c r="H150" s="453"/>
      <c r="I150" s="454"/>
      <c r="J150" s="455"/>
      <c r="K150" s="454"/>
      <c r="L150" s="453"/>
      <c r="M150" s="456"/>
      <c r="N150" s="453"/>
      <c r="O150" s="456"/>
      <c r="P150" s="453"/>
      <c r="Q150" s="456"/>
      <c r="R150" s="453"/>
      <c r="S150" s="357"/>
      <c r="T150" s="71"/>
      <c r="U150" s="70"/>
    </row>
    <row r="151" spans="1:22" s="48" customFormat="1" ht="19.95" customHeight="1">
      <c r="A151" s="70"/>
      <c r="B151" s="104"/>
      <c r="C151" s="357"/>
      <c r="D151" s="361" t="s">
        <v>127</v>
      </c>
      <c r="E151" s="356"/>
      <c r="F151" s="358"/>
      <c r="G151" s="357"/>
      <c r="H151" s="410">
        <f>L174</f>
        <v>25196.659999999993</v>
      </c>
      <c r="I151" s="411"/>
      <c r="J151" s="412"/>
      <c r="K151" s="411"/>
      <c r="L151" s="410">
        <f>H151</f>
        <v>25196.659999999993</v>
      </c>
      <c r="M151" s="413"/>
      <c r="N151" s="410">
        <f>H151</f>
        <v>25196.659999999993</v>
      </c>
      <c r="O151" s="411"/>
      <c r="P151" s="410">
        <f>H151</f>
        <v>25196.659999999993</v>
      </c>
      <c r="Q151" s="411"/>
      <c r="R151" s="410">
        <f>H151</f>
        <v>25196.659999999993</v>
      </c>
      <c r="S151" s="357"/>
      <c r="T151" s="71"/>
      <c r="U151" s="70"/>
    </row>
    <row r="152" spans="1:22" s="48" customFormat="1" ht="16.95" customHeight="1" thickBot="1">
      <c r="A152" s="70"/>
      <c r="B152" s="104"/>
      <c r="C152" s="357"/>
      <c r="D152" s="356"/>
      <c r="E152" s="356"/>
      <c r="F152" s="358"/>
      <c r="G152" s="357"/>
      <c r="H152" s="362"/>
      <c r="I152" s="359"/>
      <c r="J152" s="375"/>
      <c r="K152" s="359"/>
      <c r="L152" s="362"/>
      <c r="M152" s="357"/>
      <c r="N152" s="362"/>
      <c r="O152" s="360"/>
      <c r="P152" s="362"/>
      <c r="Q152" s="360"/>
      <c r="R152" s="362"/>
      <c r="S152" s="357"/>
      <c r="T152" s="71"/>
      <c r="U152" s="70"/>
    </row>
    <row r="153" spans="1:22" s="48" customFormat="1" ht="25.95" customHeight="1" thickBot="1">
      <c r="A153" s="70"/>
      <c r="B153" s="104"/>
      <c r="C153" s="357"/>
      <c r="D153" s="409" t="s">
        <v>128</v>
      </c>
      <c r="E153" s="356"/>
      <c r="F153" s="358"/>
      <c r="G153" s="357"/>
      <c r="H153" s="382">
        <f>H151+H147</f>
        <v>29290.099999999991</v>
      </c>
      <c r="I153" s="378"/>
      <c r="J153" s="379"/>
      <c r="K153" s="378"/>
      <c r="L153" s="382">
        <f>L151+L147</f>
        <v>35790.099999999991</v>
      </c>
      <c r="M153" s="380"/>
      <c r="N153" s="382">
        <f>N151+N147</f>
        <v>39290.099999999991</v>
      </c>
      <c r="O153" s="381"/>
      <c r="P153" s="382">
        <f>P151+P147</f>
        <v>42790.099999999991</v>
      </c>
      <c r="Q153" s="381"/>
      <c r="R153" s="382">
        <f>R151+R147</f>
        <v>51790.099999999991</v>
      </c>
      <c r="S153" s="357"/>
      <c r="T153" s="71"/>
      <c r="U153" s="70"/>
    </row>
    <row r="154" spans="1:22" s="48" customFormat="1" ht="25.95" customHeight="1">
      <c r="A154" s="70"/>
      <c r="B154" s="104"/>
      <c r="C154" s="357"/>
      <c r="D154" s="409"/>
      <c r="E154" s="356"/>
      <c r="F154" s="358"/>
      <c r="G154" s="357"/>
      <c r="H154" s="378"/>
      <c r="I154" s="378"/>
      <c r="J154" s="451"/>
      <c r="K154" s="378"/>
      <c r="L154" s="378"/>
      <c r="M154" s="381"/>
      <c r="N154" s="378"/>
      <c r="O154" s="381"/>
      <c r="P154" s="378"/>
      <c r="Q154" s="381"/>
      <c r="R154" s="378"/>
      <c r="S154" s="357"/>
      <c r="T154" s="71"/>
      <c r="U154" s="70"/>
    </row>
    <row r="155" spans="1:22" s="48" customFormat="1" ht="19.95" customHeight="1">
      <c r="A155" s="70"/>
      <c r="B155" s="104"/>
      <c r="C155" s="357"/>
      <c r="D155" s="356"/>
      <c r="E155" s="356"/>
      <c r="F155" s="358"/>
      <c r="G155" s="439" t="s">
        <v>163</v>
      </c>
      <c r="H155" s="364" t="s">
        <v>114</v>
      </c>
      <c r="I155" s="365"/>
      <c r="J155" s="376"/>
      <c r="K155" s="365"/>
      <c r="L155" s="364" t="s">
        <v>159</v>
      </c>
      <c r="M155" s="366"/>
      <c r="N155" s="364" t="s">
        <v>160</v>
      </c>
      <c r="O155" s="367"/>
      <c r="P155" s="364" t="s">
        <v>161</v>
      </c>
      <c r="Q155" s="367"/>
      <c r="R155" s="364" t="s">
        <v>171</v>
      </c>
      <c r="S155" s="357"/>
      <c r="T155" s="368"/>
      <c r="U155" s="70"/>
    </row>
    <row r="156" spans="1:22" s="48" customFormat="1" ht="19.95" customHeight="1">
      <c r="A156" s="70"/>
      <c r="B156" s="104"/>
      <c r="C156" s="357"/>
      <c r="D156" s="356"/>
      <c r="E156" s="356"/>
      <c r="F156" s="431" t="s">
        <v>151</v>
      </c>
      <c r="G156" s="439" t="s">
        <v>164</v>
      </c>
      <c r="H156" s="446" t="s">
        <v>173</v>
      </c>
      <c r="I156" s="365"/>
      <c r="J156" s="376"/>
      <c r="K156" s="365"/>
      <c r="L156" s="364"/>
      <c r="M156" s="444" t="s">
        <v>165</v>
      </c>
      <c r="N156" s="364"/>
      <c r="O156" s="444" t="s">
        <v>165</v>
      </c>
      <c r="P156" s="364"/>
      <c r="Q156" s="444" t="s">
        <v>165</v>
      </c>
      <c r="R156" s="364"/>
      <c r="S156" s="439"/>
      <c r="T156" s="445" t="s">
        <v>165</v>
      </c>
      <c r="U156" s="70"/>
    </row>
    <row r="157" spans="1:22" s="48" customFormat="1" ht="19.95" customHeight="1">
      <c r="A157" s="70"/>
      <c r="B157" s="104"/>
      <c r="C157" s="357"/>
      <c r="D157" s="361" t="s">
        <v>115</v>
      </c>
      <c r="E157" s="356"/>
      <c r="F157" s="432">
        <v>35</v>
      </c>
      <c r="G157" s="440">
        <v>85.87</v>
      </c>
      <c r="H157" s="369">
        <v>-1.21</v>
      </c>
      <c r="I157" s="370"/>
      <c r="J157" s="377"/>
      <c r="K157" s="370"/>
      <c r="L157" s="369">
        <v>4.5199999999999996</v>
      </c>
      <c r="M157" s="442">
        <f>L157/G157</f>
        <v>5.263770816350296E-2</v>
      </c>
      <c r="N157" s="369">
        <v>7.61</v>
      </c>
      <c r="O157" s="442">
        <f>N157/G157</f>
        <v>8.8622336089437523E-2</v>
      </c>
      <c r="P157" s="369">
        <v>10.7</v>
      </c>
      <c r="Q157" s="442">
        <f>P157/G157</f>
        <v>0.12460696401537207</v>
      </c>
      <c r="R157" s="369">
        <v>20.13</v>
      </c>
      <c r="S157" s="363"/>
      <c r="T157" s="443">
        <f>R157/G157</f>
        <v>0.23442412949807848</v>
      </c>
      <c r="U157" s="70"/>
    </row>
    <row r="158" spans="1:22" s="48" customFormat="1" ht="19.95" customHeight="1">
      <c r="A158" s="70"/>
      <c r="B158" s="104"/>
      <c r="C158" s="357"/>
      <c r="D158" s="361" t="s">
        <v>148</v>
      </c>
      <c r="E158" s="356"/>
      <c r="F158" s="432">
        <v>75</v>
      </c>
      <c r="G158" s="440">
        <v>104.95</v>
      </c>
      <c r="H158" s="369">
        <v>-1.48</v>
      </c>
      <c r="I158" s="370"/>
      <c r="J158" s="377"/>
      <c r="K158" s="370"/>
      <c r="L158" s="369">
        <v>5.53</v>
      </c>
      <c r="M158" s="442">
        <f t="shared" ref="M158:M160" si="49">L158/G158</f>
        <v>5.269175797999047E-2</v>
      </c>
      <c r="N158" s="369">
        <v>9.3000000000000007</v>
      </c>
      <c r="O158" s="442">
        <f t="shared" ref="O158:O160" si="50">N158/G158</f>
        <v>8.861362553596952E-2</v>
      </c>
      <c r="P158" s="369">
        <v>13.08</v>
      </c>
      <c r="Q158" s="442">
        <f t="shared" ref="Q158:Q160" si="51">P158/G158</f>
        <v>0.12463077656026679</v>
      </c>
      <c r="R158" s="369">
        <v>24.61</v>
      </c>
      <c r="S158" s="363"/>
      <c r="T158" s="443">
        <f t="shared" ref="T158:T160" si="52">R158/G158</f>
        <v>0.23449261553120532</v>
      </c>
      <c r="U158" s="70"/>
    </row>
    <row r="159" spans="1:22" s="48" customFormat="1" ht="19.95" customHeight="1">
      <c r="A159" s="70"/>
      <c r="B159" s="104"/>
      <c r="C159" s="357"/>
      <c r="D159" s="361" t="s">
        <v>149</v>
      </c>
      <c r="E159" s="356"/>
      <c r="F159" s="432">
        <v>212</v>
      </c>
      <c r="G159" s="440">
        <v>124.03</v>
      </c>
      <c r="H159" s="369">
        <v>-1.75</v>
      </c>
      <c r="I159" s="370"/>
      <c r="J159" s="377"/>
      <c r="K159" s="370"/>
      <c r="L159" s="369">
        <v>6.53</v>
      </c>
      <c r="M159" s="442">
        <f t="shared" si="49"/>
        <v>5.2648552769491257E-2</v>
      </c>
      <c r="N159" s="369">
        <v>11</v>
      </c>
      <c r="O159" s="442">
        <f t="shared" si="50"/>
        <v>8.8688220591792308E-2</v>
      </c>
      <c r="P159" s="369">
        <v>15.46</v>
      </c>
      <c r="Q159" s="442">
        <f t="shared" si="51"/>
        <v>0.12464726275900992</v>
      </c>
      <c r="R159" s="369">
        <v>29.08</v>
      </c>
      <c r="S159" s="363"/>
      <c r="T159" s="443">
        <f t="shared" si="52"/>
        <v>0.23445940498266546</v>
      </c>
      <c r="U159" s="70"/>
    </row>
    <row r="160" spans="1:22" s="48" customFormat="1" ht="19.95" customHeight="1">
      <c r="A160" s="70"/>
      <c r="B160" s="104"/>
      <c r="C160" s="357"/>
      <c r="D160" s="361" t="s">
        <v>150</v>
      </c>
      <c r="E160" s="356"/>
      <c r="F160" s="432">
        <v>401</v>
      </c>
      <c r="G160" s="440">
        <v>143.12</v>
      </c>
      <c r="H160" s="369">
        <v>-2.02</v>
      </c>
      <c r="I160" s="370"/>
      <c r="J160" s="377"/>
      <c r="K160" s="370"/>
      <c r="L160" s="369">
        <v>7.53</v>
      </c>
      <c r="M160" s="442">
        <f t="shared" si="49"/>
        <v>5.2613191727221911E-2</v>
      </c>
      <c r="N160" s="369">
        <v>12.68</v>
      </c>
      <c r="O160" s="442">
        <f t="shared" si="50"/>
        <v>8.8596981553940746E-2</v>
      </c>
      <c r="P160" s="369">
        <v>17.829999999999998</v>
      </c>
      <c r="Q160" s="442">
        <f t="shared" si="51"/>
        <v>0.12458077138065957</v>
      </c>
      <c r="R160" s="369">
        <v>33.549999999999997</v>
      </c>
      <c r="S160" s="363"/>
      <c r="T160" s="443">
        <f t="shared" si="52"/>
        <v>0.23441866964784794</v>
      </c>
      <c r="U160" s="70"/>
      <c r="V160" s="48" t="s">
        <v>162</v>
      </c>
    </row>
    <row r="161" spans="1:239" ht="19.95" customHeight="1" thickBot="1">
      <c r="B161" s="39"/>
      <c r="C161" s="371"/>
      <c r="D161" s="434" t="s">
        <v>152</v>
      </c>
      <c r="E161" s="371"/>
      <c r="F161" s="435">
        <v>98</v>
      </c>
      <c r="G161" s="371"/>
      <c r="H161" s="371" t="s">
        <v>153</v>
      </c>
      <c r="I161" s="372"/>
      <c r="J161" s="374"/>
      <c r="K161" s="372"/>
      <c r="L161" s="371"/>
      <c r="M161" s="371"/>
      <c r="N161" s="371"/>
      <c r="O161" s="441"/>
      <c r="P161" s="371"/>
      <c r="Q161" s="372"/>
      <c r="R161" s="371"/>
      <c r="S161" s="371"/>
      <c r="T161" s="373"/>
    </row>
    <row r="162" spans="1:239" s="247" customFormat="1" ht="19.95" customHeight="1" thickTop="1" thickBot="1">
      <c r="A162" s="246"/>
      <c r="C162" s="86"/>
      <c r="D162" s="433"/>
      <c r="G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86"/>
      <c r="BW162" s="86"/>
      <c r="BX162" s="86"/>
      <c r="BY162" s="86"/>
      <c r="BZ162" s="86"/>
      <c r="CA162" s="86"/>
      <c r="CB162" s="86"/>
      <c r="CC162" s="86"/>
      <c r="CD162" s="86"/>
      <c r="CE162" s="86"/>
      <c r="CF162" s="86"/>
      <c r="CG162" s="86"/>
      <c r="CH162" s="86"/>
      <c r="CI162" s="86"/>
      <c r="CJ162" s="86"/>
      <c r="CK162" s="86"/>
      <c r="CL162" s="86"/>
      <c r="CM162" s="86"/>
      <c r="CN162" s="86"/>
      <c r="CO162" s="86"/>
      <c r="CP162" s="86"/>
      <c r="CQ162" s="86"/>
      <c r="CR162" s="86"/>
      <c r="CS162" s="86"/>
      <c r="CT162" s="86"/>
      <c r="CU162" s="86"/>
      <c r="CV162" s="86"/>
      <c r="CW162" s="86"/>
      <c r="CX162" s="86"/>
      <c r="CY162" s="86"/>
      <c r="CZ162" s="86"/>
      <c r="DA162" s="86"/>
      <c r="DB162" s="86"/>
      <c r="DC162" s="86"/>
      <c r="DD162" s="86"/>
      <c r="DE162" s="86"/>
      <c r="DF162" s="86"/>
      <c r="DG162" s="86"/>
      <c r="DH162" s="86"/>
      <c r="DI162" s="86"/>
      <c r="DJ162" s="86"/>
      <c r="DK162" s="86"/>
      <c r="DL162" s="86"/>
      <c r="DM162" s="86"/>
      <c r="DN162" s="86"/>
      <c r="DO162" s="86"/>
      <c r="DP162" s="86"/>
      <c r="DQ162" s="86"/>
      <c r="DR162" s="86"/>
      <c r="DS162" s="86"/>
      <c r="DT162" s="86"/>
      <c r="DU162" s="86"/>
      <c r="DV162" s="86"/>
      <c r="DW162" s="86"/>
      <c r="DX162" s="86"/>
      <c r="DY162" s="86"/>
      <c r="DZ162" s="86"/>
      <c r="EA162" s="86"/>
      <c r="EB162" s="86"/>
      <c r="EC162" s="86"/>
      <c r="ED162" s="86"/>
      <c r="EE162" s="86"/>
      <c r="EF162" s="86"/>
      <c r="EG162" s="86"/>
      <c r="EH162" s="86"/>
      <c r="EI162" s="86"/>
      <c r="EJ162" s="86"/>
      <c r="EK162" s="86"/>
      <c r="EL162" s="86"/>
      <c r="EM162" s="86"/>
      <c r="EN162" s="86"/>
      <c r="EO162" s="86"/>
      <c r="EP162" s="86"/>
      <c r="EQ162" s="86"/>
      <c r="ER162" s="86"/>
      <c r="ES162" s="86"/>
      <c r="ET162" s="86"/>
      <c r="EU162" s="86"/>
      <c r="EV162" s="86"/>
      <c r="EW162" s="86"/>
      <c r="EX162" s="86"/>
      <c r="EY162" s="86"/>
      <c r="EZ162" s="86"/>
      <c r="FA162" s="86"/>
      <c r="FB162" s="86"/>
      <c r="FC162" s="86"/>
      <c r="FD162" s="86"/>
      <c r="FE162" s="86"/>
      <c r="FF162" s="86"/>
      <c r="FG162" s="86"/>
      <c r="FH162" s="86"/>
      <c r="FI162" s="86"/>
      <c r="FJ162" s="86"/>
      <c r="FK162" s="86"/>
      <c r="FL162" s="86"/>
      <c r="FM162" s="86"/>
      <c r="FN162" s="86"/>
      <c r="FO162" s="86"/>
      <c r="FP162" s="86"/>
      <c r="FQ162" s="86"/>
      <c r="FR162" s="86"/>
      <c r="FS162" s="86"/>
      <c r="FT162" s="86"/>
      <c r="FU162" s="86"/>
      <c r="FV162" s="86"/>
      <c r="FW162" s="86"/>
      <c r="FX162" s="86"/>
      <c r="FY162" s="86"/>
      <c r="FZ162" s="86"/>
      <c r="GA162" s="86"/>
      <c r="GB162" s="86"/>
      <c r="GC162" s="86"/>
      <c r="GD162" s="86"/>
      <c r="GE162" s="86"/>
      <c r="GF162" s="86"/>
      <c r="GG162" s="86"/>
      <c r="GH162" s="86"/>
      <c r="GI162" s="86"/>
      <c r="GJ162" s="86"/>
      <c r="GK162" s="86"/>
      <c r="GL162" s="86"/>
      <c r="GM162" s="86"/>
      <c r="GN162" s="86"/>
      <c r="GO162" s="86"/>
      <c r="GP162" s="86"/>
      <c r="GQ162" s="86"/>
      <c r="GR162" s="86"/>
      <c r="GS162" s="86"/>
      <c r="GT162" s="86"/>
      <c r="GU162" s="86"/>
      <c r="GV162" s="86"/>
      <c r="GW162" s="86"/>
      <c r="GX162" s="86"/>
      <c r="GY162" s="86"/>
      <c r="GZ162" s="86"/>
      <c r="HA162" s="86"/>
      <c r="HB162" s="86"/>
      <c r="HC162" s="86"/>
      <c r="HD162" s="86"/>
      <c r="HE162" s="86"/>
      <c r="HF162" s="86"/>
      <c r="HG162" s="86"/>
      <c r="HH162" s="86"/>
      <c r="HI162" s="86"/>
      <c r="HJ162" s="86"/>
      <c r="HK162" s="86"/>
      <c r="HL162" s="86"/>
      <c r="HM162" s="86"/>
      <c r="HN162" s="86"/>
      <c r="HO162" s="86"/>
      <c r="HP162" s="86"/>
      <c r="HQ162" s="86"/>
      <c r="HR162" s="86"/>
      <c r="HS162" s="86"/>
      <c r="HT162" s="86"/>
      <c r="HU162" s="86"/>
      <c r="HV162" s="86"/>
      <c r="HW162" s="86"/>
      <c r="HX162" s="86"/>
      <c r="HY162" s="86"/>
      <c r="HZ162" s="86"/>
      <c r="IA162" s="86"/>
      <c r="IB162" s="86"/>
      <c r="IC162" s="86"/>
      <c r="ID162" s="86"/>
      <c r="IE162" s="86"/>
    </row>
    <row r="163" spans="1:239" s="247" customFormat="1" ht="19.95" customHeight="1" thickTop="1" thickBot="1">
      <c r="A163" s="246"/>
      <c r="C163" s="86"/>
      <c r="D163" s="248" t="s">
        <v>129</v>
      </c>
      <c r="E163" s="249"/>
      <c r="F163" s="304">
        <v>17873.96</v>
      </c>
      <c r="G163" s="86"/>
      <c r="H163" s="267"/>
      <c r="I163" s="250"/>
      <c r="J163" s="279"/>
      <c r="K163" s="250"/>
      <c r="L163" s="267"/>
      <c r="M163" s="268"/>
      <c r="N163" s="267"/>
      <c r="O163" s="269"/>
      <c r="P163" s="267"/>
      <c r="Q163" s="269"/>
      <c r="R163" s="267"/>
      <c r="S163" s="20"/>
      <c r="T163" s="20"/>
      <c r="U163" s="20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86"/>
      <c r="BW163" s="86"/>
      <c r="BX163" s="86"/>
      <c r="BY163" s="86"/>
      <c r="BZ163" s="86"/>
      <c r="CA163" s="86"/>
      <c r="CB163" s="86"/>
      <c r="CC163" s="86"/>
      <c r="CD163" s="86"/>
      <c r="CE163" s="86"/>
      <c r="CF163" s="86"/>
      <c r="CG163" s="86"/>
      <c r="CH163" s="86"/>
      <c r="CI163" s="86"/>
      <c r="CJ163" s="86"/>
      <c r="CK163" s="86"/>
      <c r="CL163" s="86"/>
      <c r="CM163" s="86"/>
      <c r="CN163" s="86"/>
      <c r="CO163" s="86"/>
      <c r="CP163" s="86"/>
      <c r="CQ163" s="86"/>
      <c r="CR163" s="86"/>
      <c r="CS163" s="86"/>
      <c r="CT163" s="86"/>
      <c r="CU163" s="86"/>
      <c r="CV163" s="86"/>
      <c r="CW163" s="86"/>
      <c r="CX163" s="86"/>
      <c r="CY163" s="86"/>
      <c r="CZ163" s="86"/>
      <c r="DA163" s="86"/>
      <c r="DB163" s="86"/>
      <c r="DC163" s="86"/>
      <c r="DD163" s="86"/>
      <c r="DE163" s="86"/>
      <c r="DF163" s="86"/>
      <c r="DG163" s="86"/>
      <c r="DH163" s="86"/>
      <c r="DI163" s="86"/>
      <c r="DJ163" s="86"/>
      <c r="DK163" s="86"/>
      <c r="DL163" s="86"/>
      <c r="DM163" s="86"/>
      <c r="DN163" s="86"/>
      <c r="DO163" s="86"/>
      <c r="DP163" s="86"/>
      <c r="DQ163" s="86"/>
      <c r="DR163" s="86"/>
      <c r="DS163" s="86"/>
      <c r="DT163" s="86"/>
      <c r="DU163" s="86"/>
      <c r="DV163" s="86"/>
      <c r="DW163" s="86"/>
      <c r="DX163" s="86"/>
      <c r="DY163" s="86"/>
      <c r="DZ163" s="86"/>
      <c r="EA163" s="86"/>
      <c r="EB163" s="86"/>
      <c r="EC163" s="86"/>
      <c r="ED163" s="86"/>
      <c r="EE163" s="86"/>
      <c r="EF163" s="86"/>
      <c r="EG163" s="86"/>
      <c r="EH163" s="86"/>
      <c r="EI163" s="86"/>
      <c r="EJ163" s="86"/>
      <c r="EK163" s="86"/>
      <c r="EL163" s="86"/>
      <c r="EM163" s="86"/>
      <c r="EN163" s="86"/>
      <c r="EO163" s="86"/>
      <c r="EP163" s="86"/>
      <c r="EQ163" s="86"/>
      <c r="ER163" s="86"/>
      <c r="ES163" s="86"/>
      <c r="ET163" s="86"/>
      <c r="EU163" s="86"/>
      <c r="EV163" s="86"/>
      <c r="EW163" s="86"/>
      <c r="EX163" s="86"/>
      <c r="EY163" s="86"/>
      <c r="EZ163" s="86"/>
      <c r="FA163" s="86"/>
      <c r="FB163" s="86"/>
      <c r="FC163" s="86"/>
      <c r="FD163" s="86"/>
      <c r="FE163" s="86"/>
      <c r="FF163" s="86"/>
      <c r="FG163" s="86"/>
      <c r="FH163" s="86"/>
      <c r="FI163" s="86"/>
      <c r="FJ163" s="86"/>
      <c r="FK163" s="86"/>
      <c r="FL163" s="86"/>
      <c r="FM163" s="86"/>
      <c r="FN163" s="86"/>
      <c r="FO163" s="86"/>
      <c r="FP163" s="86"/>
      <c r="FQ163" s="86"/>
      <c r="FR163" s="86"/>
      <c r="FS163" s="86"/>
      <c r="FT163" s="86"/>
      <c r="FU163" s="86"/>
      <c r="FV163" s="86"/>
      <c r="FW163" s="86"/>
      <c r="FX163" s="86"/>
      <c r="FY163" s="86"/>
      <c r="FZ163" s="86"/>
      <c r="GA163" s="86"/>
      <c r="GB163" s="86"/>
      <c r="GC163" s="86"/>
      <c r="GD163" s="86"/>
      <c r="GE163" s="86"/>
      <c r="GF163" s="86"/>
      <c r="GG163" s="86"/>
      <c r="GH163" s="86"/>
      <c r="GI163" s="86"/>
      <c r="GJ163" s="86"/>
      <c r="GK163" s="86"/>
      <c r="GL163" s="86"/>
      <c r="GM163" s="86"/>
      <c r="GN163" s="86"/>
      <c r="GO163" s="86"/>
      <c r="GP163" s="86"/>
      <c r="GQ163" s="86"/>
      <c r="GR163" s="86"/>
      <c r="GS163" s="86"/>
      <c r="GT163" s="86"/>
      <c r="GU163" s="86"/>
      <c r="GV163" s="86"/>
      <c r="GW163" s="86"/>
      <c r="GX163" s="86"/>
      <c r="GY163" s="86"/>
      <c r="GZ163" s="86"/>
      <c r="HA163" s="86"/>
      <c r="HB163" s="86"/>
      <c r="HC163" s="86"/>
      <c r="HD163" s="86"/>
      <c r="HE163" s="86"/>
      <c r="HF163" s="86"/>
      <c r="HG163" s="86"/>
      <c r="HH163" s="86"/>
      <c r="HI163" s="86"/>
      <c r="HJ163" s="86"/>
      <c r="HK163" s="86"/>
      <c r="HL163" s="86"/>
      <c r="HM163" s="86"/>
      <c r="HN163" s="86"/>
      <c r="HO163" s="86"/>
      <c r="HP163" s="86"/>
      <c r="HQ163" s="86"/>
      <c r="HR163" s="86"/>
      <c r="HS163" s="86"/>
      <c r="HT163" s="86"/>
      <c r="HU163" s="86"/>
      <c r="HV163" s="86"/>
      <c r="HW163" s="86"/>
      <c r="HX163" s="86"/>
      <c r="HY163" s="86"/>
      <c r="HZ163" s="86"/>
      <c r="IA163" s="86"/>
      <c r="IB163" s="86"/>
      <c r="IC163" s="86"/>
      <c r="ID163" s="86"/>
      <c r="IE163" s="86"/>
    </row>
    <row r="164" spans="1:239" ht="19.95" customHeight="1" thickTop="1" thickBot="1">
      <c r="D164" s="251" t="s">
        <v>113</v>
      </c>
      <c r="E164" s="252"/>
      <c r="F164" s="383">
        <f>F147-F163</f>
        <v>-10071.999999999996</v>
      </c>
      <c r="H164" s="186"/>
      <c r="O164" s="188"/>
      <c r="Q164" s="188"/>
    </row>
    <row r="165" spans="1:239" customFormat="1" ht="19.95" customHeight="1" thickBot="1">
      <c r="J165" s="276"/>
    </row>
    <row r="166" spans="1:239" s="247" customFormat="1" ht="19.95" customHeight="1" thickBot="1">
      <c r="A166" s="246"/>
      <c r="C166" s="86"/>
      <c r="D166" s="86">
        <v>2</v>
      </c>
      <c r="E166" s="337">
        <v>2</v>
      </c>
      <c r="F166" s="341" t="s">
        <v>95</v>
      </c>
      <c r="G166" s="342">
        <v>2</v>
      </c>
      <c r="H166" s="343">
        <v>1.1111111111111099E+23</v>
      </c>
      <c r="I166" s="342"/>
      <c r="J166" s="344"/>
      <c r="K166" s="342"/>
      <c r="L166" s="342"/>
      <c r="M166" s="342"/>
      <c r="N166" s="342"/>
      <c r="O166" s="342"/>
      <c r="P166" s="342"/>
      <c r="Q166" s="342"/>
      <c r="R166" s="342"/>
      <c r="S166" s="320"/>
      <c r="T166" s="321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86"/>
      <c r="BW166" s="86"/>
      <c r="BX166" s="86"/>
      <c r="BY166" s="86"/>
      <c r="BZ166" s="86"/>
      <c r="CA166" s="86"/>
      <c r="CB166" s="86"/>
      <c r="CC166" s="86"/>
      <c r="CD166" s="86"/>
      <c r="CE166" s="86"/>
      <c r="CF166" s="86"/>
      <c r="CG166" s="86"/>
      <c r="CH166" s="86"/>
      <c r="CI166" s="86"/>
      <c r="CJ166" s="86"/>
      <c r="CK166" s="86"/>
      <c r="CL166" s="86"/>
      <c r="CM166" s="86"/>
      <c r="CN166" s="86"/>
      <c r="CO166" s="86"/>
      <c r="CP166" s="86"/>
      <c r="CQ166" s="86"/>
      <c r="CR166" s="86"/>
      <c r="CS166" s="86"/>
      <c r="CT166" s="86"/>
      <c r="CU166" s="86"/>
      <c r="CV166" s="86"/>
      <c r="CW166" s="86"/>
      <c r="CX166" s="86"/>
      <c r="CY166" s="86"/>
      <c r="CZ166" s="86"/>
      <c r="DA166" s="86"/>
      <c r="DB166" s="86"/>
      <c r="DC166" s="86"/>
      <c r="DD166" s="86"/>
      <c r="DE166" s="86"/>
      <c r="DF166" s="86"/>
      <c r="DG166" s="86"/>
      <c r="DH166" s="86"/>
      <c r="DI166" s="86"/>
      <c r="DJ166" s="86"/>
      <c r="DK166" s="86"/>
      <c r="DL166" s="86"/>
      <c r="DM166" s="86"/>
      <c r="DN166" s="86"/>
      <c r="DO166" s="86"/>
      <c r="DP166" s="86"/>
      <c r="DQ166" s="86"/>
      <c r="DR166" s="86"/>
      <c r="DS166" s="86"/>
      <c r="DT166" s="86"/>
      <c r="DU166" s="86"/>
      <c r="DV166" s="86"/>
      <c r="DW166" s="86"/>
      <c r="DX166" s="86"/>
      <c r="DY166" s="86"/>
      <c r="DZ166" s="86"/>
      <c r="EA166" s="86"/>
      <c r="EB166" s="86"/>
      <c r="EC166" s="86"/>
      <c r="ED166" s="86"/>
      <c r="EE166" s="86"/>
      <c r="EF166" s="86"/>
      <c r="EG166" s="86"/>
      <c r="EH166" s="86"/>
      <c r="EI166" s="86"/>
      <c r="EJ166" s="86"/>
      <c r="EK166" s="86"/>
      <c r="EL166" s="86"/>
      <c r="EM166" s="86"/>
      <c r="EN166" s="86"/>
      <c r="EO166" s="86"/>
      <c r="EP166" s="86"/>
      <c r="EQ166" s="86"/>
      <c r="ER166" s="86"/>
      <c r="ES166" s="86"/>
      <c r="ET166" s="86"/>
      <c r="EU166" s="86"/>
      <c r="EV166" s="86"/>
      <c r="EW166" s="86"/>
      <c r="EX166" s="86"/>
      <c r="EY166" s="86"/>
      <c r="EZ166" s="86"/>
      <c r="FA166" s="86"/>
      <c r="FB166" s="86"/>
      <c r="FC166" s="86"/>
      <c r="FD166" s="86"/>
      <c r="FE166" s="86"/>
      <c r="FF166" s="86"/>
      <c r="FG166" s="86"/>
      <c r="FH166" s="86"/>
      <c r="FI166" s="86"/>
      <c r="FJ166" s="86"/>
      <c r="FK166" s="86"/>
      <c r="FL166" s="86"/>
      <c r="FM166" s="86"/>
      <c r="FN166" s="86"/>
      <c r="FO166" s="86"/>
      <c r="FP166" s="86"/>
      <c r="FQ166" s="86"/>
      <c r="FR166" s="86"/>
      <c r="FS166" s="86"/>
      <c r="FT166" s="86"/>
      <c r="FU166" s="86"/>
      <c r="FV166" s="86"/>
      <c r="FW166" s="86"/>
      <c r="FX166" s="86"/>
      <c r="FY166" s="86"/>
      <c r="FZ166" s="86"/>
      <c r="GA166" s="86"/>
      <c r="GB166" s="86"/>
      <c r="GC166" s="86"/>
      <c r="GD166" s="86"/>
      <c r="GE166" s="86"/>
      <c r="GF166" s="86"/>
      <c r="GG166" s="86"/>
      <c r="GH166" s="86"/>
      <c r="GI166" s="86"/>
      <c r="GJ166" s="86"/>
      <c r="GK166" s="86"/>
      <c r="GL166" s="86"/>
      <c r="GM166" s="86"/>
      <c r="GN166" s="86"/>
      <c r="GO166" s="86"/>
      <c r="GP166" s="86"/>
      <c r="GQ166" s="86"/>
      <c r="GR166" s="86"/>
      <c r="GS166" s="86"/>
      <c r="GT166" s="86"/>
      <c r="GU166" s="86"/>
      <c r="GV166" s="86"/>
      <c r="GW166" s="86"/>
      <c r="GX166" s="86"/>
      <c r="GY166" s="86"/>
      <c r="GZ166" s="86"/>
      <c r="HA166" s="86"/>
      <c r="HB166" s="86"/>
      <c r="HC166" s="86"/>
      <c r="HD166" s="86"/>
      <c r="HE166" s="86"/>
      <c r="HF166" s="86"/>
      <c r="HG166" s="86"/>
      <c r="HH166" s="86"/>
      <c r="HI166" s="86"/>
      <c r="HJ166" s="86"/>
      <c r="HK166" s="86"/>
      <c r="HL166" s="86"/>
      <c r="HM166" s="86"/>
      <c r="HN166" s="86"/>
      <c r="HO166" s="86"/>
      <c r="HP166" s="86"/>
      <c r="HQ166" s="86"/>
      <c r="HR166" s="86"/>
      <c r="HS166" s="86"/>
      <c r="HT166" s="86"/>
      <c r="HU166" s="86"/>
      <c r="HV166" s="86"/>
      <c r="HW166" s="86"/>
      <c r="HX166" s="86"/>
      <c r="HY166" s="86"/>
      <c r="HZ166" s="86"/>
      <c r="IA166" s="86"/>
      <c r="IB166" s="86"/>
      <c r="IC166" s="86"/>
      <c r="ID166" s="86"/>
      <c r="IE166" s="86"/>
    </row>
    <row r="167" spans="1:239" s="246" customFormat="1" ht="19.95" customHeight="1">
      <c r="A167" s="253"/>
      <c r="B167" s="253"/>
      <c r="C167" s="253"/>
      <c r="D167" s="438" t="s">
        <v>154</v>
      </c>
      <c r="E167" s="338"/>
      <c r="F167" s="468" t="s">
        <v>93</v>
      </c>
      <c r="G167" s="468"/>
      <c r="H167" s="468"/>
      <c r="I167" s="322"/>
      <c r="J167" s="323"/>
      <c r="K167" s="322"/>
      <c r="L167" s="346">
        <v>50000</v>
      </c>
      <c r="M167" s="347"/>
      <c r="N167" s="346">
        <v>50000</v>
      </c>
      <c r="O167" s="347"/>
      <c r="P167" s="346">
        <v>50000</v>
      </c>
      <c r="Q167" s="347"/>
      <c r="R167" s="346">
        <v>50000</v>
      </c>
      <c r="S167" s="324"/>
      <c r="T167" s="325"/>
    </row>
    <row r="168" spans="1:239" s="246" customFormat="1" ht="19.95" customHeight="1">
      <c r="A168" s="253"/>
      <c r="B168" s="253"/>
      <c r="C168" s="436"/>
      <c r="D168" s="438" t="s">
        <v>156</v>
      </c>
      <c r="E168" s="338"/>
      <c r="F168" s="468" t="s">
        <v>98</v>
      </c>
      <c r="G168" s="468"/>
      <c r="H168" s="468"/>
      <c r="I168" s="322"/>
      <c r="J168" s="323"/>
      <c r="K168" s="322"/>
      <c r="L168" s="348">
        <v>1705</v>
      </c>
      <c r="M168" s="347"/>
      <c r="N168" s="348">
        <v>1705</v>
      </c>
      <c r="O168" s="347"/>
      <c r="P168" s="348">
        <v>1705</v>
      </c>
      <c r="Q168" s="347"/>
      <c r="R168" s="348">
        <v>1705</v>
      </c>
      <c r="S168" s="324"/>
      <c r="T168" s="325"/>
    </row>
    <row r="169" spans="1:239" s="246" customFormat="1" ht="19.95" customHeight="1">
      <c r="A169" s="253"/>
      <c r="B169" s="253"/>
      <c r="C169" s="253"/>
      <c r="D169" s="438" t="s">
        <v>157</v>
      </c>
      <c r="E169" s="338"/>
      <c r="F169" s="469" t="s">
        <v>99</v>
      </c>
      <c r="G169" s="469"/>
      <c r="H169" s="469"/>
      <c r="I169" s="322"/>
      <c r="J169" s="323"/>
      <c r="K169" s="322"/>
      <c r="L169" s="349">
        <f>SUM(L167:L168)</f>
        <v>51705</v>
      </c>
      <c r="M169" s="350"/>
      <c r="N169" s="349">
        <f>SUM(N167:N168)</f>
        <v>51705</v>
      </c>
      <c r="O169" s="350"/>
      <c r="P169" s="349">
        <f>SUM(P167:P168)</f>
        <v>51705</v>
      </c>
      <c r="Q169" s="350"/>
      <c r="R169" s="349">
        <f>SUM(R167:R168)</f>
        <v>51705</v>
      </c>
      <c r="S169" s="324"/>
      <c r="T169" s="325"/>
    </row>
    <row r="170" spans="1:239" s="246" customFormat="1" ht="19.95" customHeight="1">
      <c r="A170" s="253"/>
      <c r="B170" s="253"/>
      <c r="C170" s="253"/>
      <c r="D170" s="438" t="s">
        <v>158</v>
      </c>
      <c r="E170" s="338"/>
      <c r="F170" s="324" t="s">
        <v>121</v>
      </c>
      <c r="G170" s="326"/>
      <c r="H170" s="326"/>
      <c r="I170" s="322"/>
      <c r="J170" s="323"/>
      <c r="K170" s="322"/>
      <c r="L170" s="348">
        <f>-5260.27-10000</f>
        <v>-15260.27</v>
      </c>
      <c r="M170" s="345"/>
      <c r="N170" s="348">
        <f>-5260.27-10000</f>
        <v>-15260.27</v>
      </c>
      <c r="O170" s="345"/>
      <c r="P170" s="348">
        <f>-5260.27-10000</f>
        <v>-15260.27</v>
      </c>
      <c r="Q170" s="345"/>
      <c r="R170" s="348">
        <f>-5260.27-10000</f>
        <v>-15260.27</v>
      </c>
      <c r="S170" s="324"/>
      <c r="T170" s="325"/>
    </row>
    <row r="171" spans="1:239" s="246" customFormat="1" ht="19.95" customHeight="1">
      <c r="A171" s="253"/>
      <c r="B171" s="253"/>
      <c r="C171" s="253"/>
      <c r="E171" s="338"/>
      <c r="F171" s="324" t="s">
        <v>122</v>
      </c>
      <c r="G171" s="326"/>
      <c r="H171" s="326"/>
      <c r="I171" s="322"/>
      <c r="J171" s="323"/>
      <c r="K171" s="322"/>
      <c r="L171" s="348">
        <f>-324.52-523.78</f>
        <v>-848.3</v>
      </c>
      <c r="M171" s="345"/>
      <c r="N171" s="348">
        <f>-324.52-523.78</f>
        <v>-848.3</v>
      </c>
      <c r="O171" s="345"/>
      <c r="P171" s="348">
        <f>-324.52-523.78</f>
        <v>-848.3</v>
      </c>
      <c r="Q171" s="345"/>
      <c r="R171" s="348">
        <f>-324.52-523.78</f>
        <v>-848.3</v>
      </c>
      <c r="S171" s="324"/>
      <c r="T171" s="325"/>
    </row>
    <row r="172" spans="1:239" s="246" customFormat="1" ht="19.95" customHeight="1">
      <c r="A172" s="253"/>
      <c r="B172" s="253"/>
      <c r="C172" s="253"/>
      <c r="E172" s="338"/>
      <c r="F172" s="324" t="s">
        <v>123</v>
      </c>
      <c r="G172" s="326"/>
      <c r="H172" s="326"/>
      <c r="I172" s="322"/>
      <c r="J172" s="323"/>
      <c r="K172" s="322"/>
      <c r="L172" s="351">
        <v>-10000</v>
      </c>
      <c r="M172" s="350"/>
      <c r="N172" s="351">
        <v>-10000</v>
      </c>
      <c r="O172" s="350"/>
      <c r="P172" s="351">
        <v>-10000</v>
      </c>
      <c r="Q172" s="350"/>
      <c r="R172" s="351">
        <v>-10000</v>
      </c>
      <c r="S172" s="324"/>
      <c r="T172" s="325"/>
    </row>
    <row r="173" spans="1:239" s="246" customFormat="1" ht="19.95" customHeight="1">
      <c r="A173" s="253"/>
      <c r="B173" s="253"/>
      <c r="C173" s="253"/>
      <c r="E173" s="338"/>
      <c r="F173" s="324" t="s">
        <v>124</v>
      </c>
      <c r="G173" s="327"/>
      <c r="H173" s="328"/>
      <c r="I173" s="322"/>
      <c r="J173" s="323"/>
      <c r="K173" s="322"/>
      <c r="L173" s="351">
        <v>-399.77</v>
      </c>
      <c r="M173" s="350"/>
      <c r="N173" s="351">
        <v>-399.77</v>
      </c>
      <c r="O173" s="350"/>
      <c r="P173" s="351">
        <v>-399.77</v>
      </c>
      <c r="Q173" s="350"/>
      <c r="R173" s="351">
        <v>-399.77</v>
      </c>
      <c r="S173" s="324"/>
      <c r="T173" s="325"/>
    </row>
    <row r="174" spans="1:239" s="247" customFormat="1" ht="19.95" customHeight="1">
      <c r="A174" s="246"/>
      <c r="C174" s="253"/>
      <c r="D174" s="253"/>
      <c r="E174" s="339"/>
      <c r="F174" s="470" t="s">
        <v>100</v>
      </c>
      <c r="G174" s="470"/>
      <c r="H174" s="470"/>
      <c r="I174" s="329"/>
      <c r="J174" s="330"/>
      <c r="K174" s="329"/>
      <c r="L174" s="352">
        <f>SUM(L169:L173)</f>
        <v>25196.659999999993</v>
      </c>
      <c r="M174" s="345"/>
      <c r="N174" s="352">
        <f>SUM(N169:N173)</f>
        <v>25196.659999999993</v>
      </c>
      <c r="O174" s="345"/>
      <c r="P174" s="352">
        <f>SUM(P169:P173)</f>
        <v>25196.659999999993</v>
      </c>
      <c r="Q174" s="345"/>
      <c r="R174" s="352">
        <f>SUM(R169:R173)</f>
        <v>25196.659999999993</v>
      </c>
      <c r="S174" s="331"/>
      <c r="T174" s="332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  <c r="CN174" s="86"/>
      <c r="CO174" s="86"/>
      <c r="CP174" s="86"/>
      <c r="CQ174" s="86"/>
      <c r="CR174" s="86"/>
      <c r="CS174" s="86"/>
      <c r="CT174" s="86"/>
      <c r="CU174" s="86"/>
      <c r="CV174" s="86"/>
      <c r="CW174" s="86"/>
      <c r="CX174" s="86"/>
      <c r="CY174" s="86"/>
      <c r="CZ174" s="86"/>
      <c r="DA174" s="86"/>
      <c r="DB174" s="86"/>
      <c r="DC174" s="86"/>
      <c r="DD174" s="86"/>
      <c r="DE174" s="86"/>
      <c r="DF174" s="86"/>
      <c r="DG174" s="86"/>
      <c r="DH174" s="86"/>
      <c r="DI174" s="86"/>
      <c r="DJ174" s="86"/>
      <c r="DK174" s="86"/>
      <c r="DL174" s="86"/>
      <c r="DM174" s="86"/>
      <c r="DN174" s="86"/>
      <c r="DO174" s="86"/>
      <c r="DP174" s="86"/>
      <c r="DQ174" s="86"/>
      <c r="DR174" s="86"/>
      <c r="DS174" s="86"/>
      <c r="DT174" s="86"/>
      <c r="DU174" s="86"/>
      <c r="DV174" s="86"/>
      <c r="DW174" s="86"/>
      <c r="DX174" s="86"/>
      <c r="DY174" s="86"/>
      <c r="DZ174" s="86"/>
      <c r="EA174" s="86"/>
      <c r="EB174" s="86"/>
      <c r="EC174" s="86"/>
      <c r="ED174" s="86"/>
      <c r="EE174" s="86"/>
      <c r="EF174" s="86"/>
      <c r="EG174" s="86"/>
      <c r="EH174" s="86"/>
      <c r="EI174" s="86"/>
      <c r="EJ174" s="86"/>
      <c r="EK174" s="86"/>
      <c r="EL174" s="86"/>
      <c r="EM174" s="86"/>
      <c r="EN174" s="86"/>
      <c r="EO174" s="86"/>
      <c r="EP174" s="86"/>
      <c r="EQ174" s="86"/>
      <c r="ER174" s="86"/>
      <c r="ES174" s="86"/>
      <c r="ET174" s="86"/>
      <c r="EU174" s="86"/>
      <c r="EV174" s="86"/>
      <c r="EW174" s="86"/>
      <c r="EX174" s="86"/>
      <c r="EY174" s="86"/>
      <c r="EZ174" s="86"/>
      <c r="FA174" s="86"/>
      <c r="FB174" s="86"/>
      <c r="FC174" s="86"/>
      <c r="FD174" s="86"/>
      <c r="FE174" s="86"/>
      <c r="FF174" s="86"/>
      <c r="FG174" s="86"/>
      <c r="FH174" s="86"/>
      <c r="FI174" s="86"/>
      <c r="FJ174" s="86"/>
      <c r="FK174" s="86"/>
      <c r="FL174" s="86"/>
      <c r="FM174" s="86"/>
      <c r="FN174" s="86"/>
      <c r="FO174" s="86"/>
      <c r="FP174" s="86"/>
      <c r="FQ174" s="86"/>
      <c r="FR174" s="86"/>
      <c r="FS174" s="86"/>
      <c r="FT174" s="86"/>
      <c r="FU174" s="86"/>
      <c r="FV174" s="86"/>
      <c r="FW174" s="86"/>
      <c r="FX174" s="86"/>
      <c r="FY174" s="86"/>
      <c r="FZ174" s="86"/>
      <c r="GA174" s="86"/>
      <c r="GB174" s="86"/>
      <c r="GC174" s="86"/>
      <c r="GD174" s="86"/>
      <c r="GE174" s="86"/>
      <c r="GF174" s="86"/>
      <c r="GG174" s="86"/>
      <c r="GH174" s="86"/>
      <c r="GI174" s="86"/>
      <c r="GJ174" s="86"/>
      <c r="GK174" s="86"/>
      <c r="GL174" s="86"/>
      <c r="GM174" s="86"/>
      <c r="GN174" s="86"/>
      <c r="GO174" s="86"/>
      <c r="GP174" s="86"/>
      <c r="GQ174" s="86"/>
      <c r="GR174" s="86"/>
      <c r="GS174" s="86"/>
      <c r="GT174" s="86"/>
      <c r="GU174" s="86"/>
      <c r="GV174" s="86"/>
      <c r="GW174" s="86"/>
      <c r="GX174" s="86"/>
      <c r="GY174" s="86"/>
      <c r="GZ174" s="86"/>
      <c r="HA174" s="86"/>
      <c r="HB174" s="86"/>
      <c r="HC174" s="86"/>
      <c r="HD174" s="86"/>
      <c r="HE174" s="86"/>
      <c r="HF174" s="86"/>
      <c r="HG174" s="86"/>
      <c r="HH174" s="86"/>
      <c r="HI174" s="86"/>
      <c r="HJ174" s="86"/>
      <c r="HK174" s="86"/>
      <c r="HL174" s="86"/>
      <c r="HM174" s="86"/>
      <c r="HN174" s="86"/>
      <c r="HO174" s="86"/>
      <c r="HP174" s="86"/>
      <c r="HQ174" s="86"/>
      <c r="HR174" s="86"/>
      <c r="HS174" s="86"/>
      <c r="HT174" s="86"/>
      <c r="HU174" s="86"/>
      <c r="HV174" s="86"/>
      <c r="HW174" s="86"/>
      <c r="HX174" s="86"/>
      <c r="HY174" s="86"/>
      <c r="HZ174" s="86"/>
      <c r="IA174" s="86"/>
      <c r="IB174" s="86"/>
      <c r="IC174" s="86"/>
      <c r="ID174" s="86"/>
      <c r="IE174" s="86"/>
    </row>
    <row r="175" spans="1:239" s="247" customFormat="1" ht="19.95" customHeight="1" thickBot="1">
      <c r="A175" s="246"/>
      <c r="C175" s="466"/>
      <c r="D175" s="467" t="s">
        <v>172</v>
      </c>
      <c r="E175" s="340"/>
      <c r="F175" s="353"/>
      <c r="G175" s="353"/>
      <c r="H175" s="353"/>
      <c r="I175" s="353"/>
      <c r="J175" s="354"/>
      <c r="K175" s="353"/>
      <c r="L175" s="333" t="s">
        <v>125</v>
      </c>
      <c r="M175" s="334"/>
      <c r="N175" s="333" t="s">
        <v>125</v>
      </c>
      <c r="O175" s="334"/>
      <c r="P175" s="333" t="s">
        <v>125</v>
      </c>
      <c r="Q175" s="334"/>
      <c r="R175" s="333" t="s">
        <v>125</v>
      </c>
      <c r="S175" s="335"/>
      <c r="T175" s="33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  <c r="CN175" s="86"/>
      <c r="CO175" s="86"/>
      <c r="CP175" s="86"/>
      <c r="CQ175" s="86"/>
      <c r="CR175" s="86"/>
      <c r="CS175" s="86"/>
      <c r="CT175" s="86"/>
      <c r="CU175" s="86"/>
      <c r="CV175" s="86"/>
      <c r="CW175" s="86"/>
      <c r="CX175" s="86"/>
      <c r="CY175" s="86"/>
      <c r="CZ175" s="86"/>
      <c r="DA175" s="86"/>
      <c r="DB175" s="86"/>
      <c r="DC175" s="86"/>
      <c r="DD175" s="86"/>
      <c r="DE175" s="86"/>
      <c r="DF175" s="86"/>
      <c r="DG175" s="86"/>
      <c r="DH175" s="86"/>
      <c r="DI175" s="86"/>
      <c r="DJ175" s="86"/>
      <c r="DK175" s="86"/>
      <c r="DL175" s="86"/>
      <c r="DM175" s="86"/>
      <c r="DN175" s="86"/>
      <c r="DO175" s="86"/>
      <c r="DP175" s="86"/>
      <c r="DQ175" s="86"/>
      <c r="DR175" s="86"/>
      <c r="DS175" s="86"/>
      <c r="DT175" s="86"/>
      <c r="DU175" s="86"/>
      <c r="DV175" s="86"/>
      <c r="DW175" s="86"/>
      <c r="DX175" s="86"/>
      <c r="DY175" s="86"/>
      <c r="DZ175" s="86"/>
      <c r="EA175" s="86"/>
      <c r="EB175" s="86"/>
      <c r="EC175" s="86"/>
      <c r="ED175" s="86"/>
      <c r="EE175" s="86"/>
      <c r="EF175" s="86"/>
      <c r="EG175" s="86"/>
      <c r="EH175" s="86"/>
      <c r="EI175" s="86"/>
      <c r="EJ175" s="86"/>
      <c r="EK175" s="86"/>
      <c r="EL175" s="86"/>
      <c r="EM175" s="86"/>
      <c r="EN175" s="86"/>
      <c r="EO175" s="86"/>
      <c r="EP175" s="86"/>
      <c r="EQ175" s="86"/>
      <c r="ER175" s="86"/>
      <c r="ES175" s="86"/>
      <c r="ET175" s="86"/>
      <c r="EU175" s="86"/>
      <c r="EV175" s="86"/>
      <c r="EW175" s="86"/>
      <c r="EX175" s="86"/>
      <c r="EY175" s="86"/>
      <c r="EZ175" s="86"/>
      <c r="FA175" s="86"/>
      <c r="FB175" s="86"/>
      <c r="FC175" s="86"/>
      <c r="FD175" s="86"/>
      <c r="FE175" s="86"/>
      <c r="FF175" s="86"/>
      <c r="FG175" s="86"/>
      <c r="FH175" s="86"/>
      <c r="FI175" s="86"/>
      <c r="FJ175" s="86"/>
      <c r="FK175" s="86"/>
      <c r="FL175" s="86"/>
      <c r="FM175" s="86"/>
      <c r="FN175" s="86"/>
      <c r="FO175" s="86"/>
      <c r="FP175" s="86"/>
      <c r="FQ175" s="86"/>
      <c r="FR175" s="86"/>
      <c r="FS175" s="86"/>
      <c r="FT175" s="86"/>
      <c r="FU175" s="86"/>
      <c r="FV175" s="86"/>
      <c r="FW175" s="86"/>
      <c r="FX175" s="86"/>
      <c r="FY175" s="86"/>
      <c r="FZ175" s="86"/>
      <c r="GA175" s="86"/>
      <c r="GB175" s="86"/>
      <c r="GC175" s="86"/>
      <c r="GD175" s="86"/>
      <c r="GE175" s="86"/>
      <c r="GF175" s="86"/>
      <c r="GG175" s="86"/>
      <c r="GH175" s="86"/>
      <c r="GI175" s="86"/>
      <c r="GJ175" s="86"/>
      <c r="GK175" s="86"/>
      <c r="GL175" s="86"/>
      <c r="GM175" s="86"/>
      <c r="GN175" s="86"/>
      <c r="GO175" s="86"/>
      <c r="GP175" s="86"/>
      <c r="GQ175" s="86"/>
      <c r="GR175" s="86"/>
      <c r="GS175" s="86"/>
      <c r="GT175" s="86"/>
      <c r="GU175" s="86"/>
      <c r="GV175" s="86"/>
      <c r="GW175" s="86"/>
      <c r="GX175" s="86"/>
      <c r="GY175" s="86"/>
      <c r="GZ175" s="86"/>
      <c r="HA175" s="86"/>
      <c r="HB175" s="86"/>
      <c r="HC175" s="86"/>
      <c r="HD175" s="86"/>
      <c r="HE175" s="86"/>
      <c r="HF175" s="86"/>
      <c r="HG175" s="86"/>
      <c r="HH175" s="86"/>
      <c r="HI175" s="86"/>
      <c r="HJ175" s="86"/>
      <c r="HK175" s="86"/>
      <c r="HL175" s="86"/>
      <c r="HM175" s="86"/>
      <c r="HN175" s="86"/>
      <c r="HO175" s="86"/>
      <c r="HP175" s="86"/>
      <c r="HQ175" s="86"/>
      <c r="HR175" s="86"/>
      <c r="HS175" s="86"/>
      <c r="HT175" s="86"/>
      <c r="HU175" s="86"/>
      <c r="HV175" s="86"/>
      <c r="HW175" s="86"/>
      <c r="HX175" s="86"/>
      <c r="HY175" s="86"/>
      <c r="HZ175" s="86"/>
      <c r="IA175" s="86"/>
      <c r="IB175" s="86"/>
      <c r="IC175" s="86"/>
      <c r="ID175" s="86"/>
      <c r="IE175" s="86"/>
    </row>
    <row r="176" spans="1:239" s="255" customFormat="1" ht="19.95" customHeight="1">
      <c r="A176" s="254"/>
      <c r="C176" s="256"/>
      <c r="D176" s="257"/>
      <c r="E176" s="256"/>
      <c r="F176" s="256"/>
      <c r="G176" s="256"/>
      <c r="H176" s="258"/>
      <c r="I176" s="259"/>
      <c r="J176" s="280"/>
      <c r="K176" s="259"/>
      <c r="L176" s="260"/>
      <c r="M176" s="260"/>
      <c r="N176" s="260"/>
      <c r="O176" s="259"/>
      <c r="P176" s="260"/>
      <c r="Q176" s="259"/>
      <c r="R176" s="260"/>
      <c r="S176" s="260"/>
      <c r="T176" s="260"/>
      <c r="U176" s="256"/>
      <c r="V176" s="256"/>
      <c r="W176" s="256"/>
      <c r="X176" s="256"/>
      <c r="Y176" s="256"/>
      <c r="Z176" s="256"/>
      <c r="AA176" s="256"/>
      <c r="AB176" s="256"/>
      <c r="AC176" s="256"/>
      <c r="AD176" s="256"/>
      <c r="AE176" s="256"/>
      <c r="AF176" s="256"/>
      <c r="AG176" s="256"/>
      <c r="AH176" s="256"/>
      <c r="AI176" s="256"/>
      <c r="AJ176" s="256"/>
      <c r="AK176" s="256"/>
      <c r="AL176" s="256"/>
      <c r="AM176" s="256"/>
      <c r="AN176" s="256"/>
      <c r="AO176" s="256"/>
      <c r="AP176" s="256"/>
      <c r="AQ176" s="256"/>
      <c r="AR176" s="256"/>
      <c r="AS176" s="256"/>
      <c r="AT176" s="256"/>
      <c r="AU176" s="256"/>
      <c r="AV176" s="256"/>
      <c r="AW176" s="256"/>
      <c r="AX176" s="256"/>
      <c r="AY176" s="256"/>
      <c r="AZ176" s="256"/>
      <c r="BA176" s="256"/>
      <c r="BB176" s="256"/>
      <c r="BC176" s="256"/>
      <c r="BD176" s="256"/>
      <c r="BE176" s="256"/>
      <c r="BF176" s="256"/>
      <c r="BG176" s="256"/>
      <c r="BH176" s="256"/>
      <c r="BI176" s="256"/>
      <c r="BJ176" s="256"/>
      <c r="BK176" s="256"/>
      <c r="BL176" s="256"/>
      <c r="BM176" s="256"/>
      <c r="BN176" s="256"/>
      <c r="BO176" s="256"/>
      <c r="BP176" s="256"/>
      <c r="BQ176" s="256"/>
      <c r="BR176" s="256"/>
      <c r="BS176" s="256"/>
      <c r="BT176" s="256"/>
      <c r="BU176" s="256"/>
      <c r="BV176" s="256"/>
      <c r="BW176" s="256"/>
      <c r="BX176" s="256"/>
      <c r="BY176" s="256"/>
      <c r="BZ176" s="256"/>
      <c r="CA176" s="256"/>
      <c r="CB176" s="256"/>
      <c r="CC176" s="256"/>
      <c r="CD176" s="256"/>
      <c r="CE176" s="256"/>
      <c r="CF176" s="256"/>
      <c r="CG176" s="256"/>
      <c r="CH176" s="256"/>
      <c r="CI176" s="256"/>
      <c r="CJ176" s="256"/>
      <c r="CK176" s="256"/>
      <c r="CL176" s="256"/>
      <c r="CM176" s="256"/>
      <c r="CN176" s="256"/>
      <c r="CO176" s="256"/>
      <c r="CP176" s="256"/>
      <c r="CQ176" s="256"/>
      <c r="CR176" s="256"/>
      <c r="CS176" s="256"/>
      <c r="CT176" s="256"/>
      <c r="CU176" s="256"/>
      <c r="CV176" s="256"/>
      <c r="CW176" s="256"/>
      <c r="CX176" s="256"/>
      <c r="CY176" s="256"/>
      <c r="CZ176" s="256"/>
      <c r="DA176" s="256"/>
      <c r="DB176" s="256"/>
      <c r="DC176" s="256"/>
      <c r="DD176" s="256"/>
      <c r="DE176" s="256"/>
      <c r="DF176" s="256"/>
      <c r="DG176" s="256"/>
      <c r="DH176" s="256"/>
      <c r="DI176" s="256"/>
      <c r="DJ176" s="256"/>
      <c r="DK176" s="256"/>
      <c r="DL176" s="256"/>
      <c r="DM176" s="256"/>
      <c r="DN176" s="256"/>
      <c r="DO176" s="256"/>
      <c r="DP176" s="256"/>
      <c r="DQ176" s="256"/>
      <c r="DR176" s="256"/>
      <c r="DS176" s="256"/>
      <c r="DT176" s="256"/>
      <c r="DU176" s="256"/>
      <c r="DV176" s="256"/>
      <c r="DW176" s="256"/>
      <c r="DX176" s="256"/>
      <c r="DY176" s="256"/>
      <c r="DZ176" s="256"/>
      <c r="EA176" s="256"/>
      <c r="EB176" s="256"/>
      <c r="EC176" s="256"/>
      <c r="ED176" s="256"/>
      <c r="EE176" s="256"/>
      <c r="EF176" s="256"/>
      <c r="EG176" s="256"/>
      <c r="EH176" s="256"/>
      <c r="EI176" s="256"/>
      <c r="EJ176" s="256"/>
      <c r="EK176" s="256"/>
      <c r="EL176" s="256"/>
      <c r="EM176" s="256"/>
      <c r="EN176" s="256"/>
      <c r="EO176" s="256"/>
      <c r="EP176" s="256"/>
      <c r="EQ176" s="256"/>
      <c r="ER176" s="256"/>
      <c r="ES176" s="256"/>
      <c r="ET176" s="256"/>
      <c r="EU176" s="256"/>
      <c r="EV176" s="256"/>
      <c r="EW176" s="256"/>
      <c r="EX176" s="256"/>
      <c r="EY176" s="256"/>
      <c r="EZ176" s="256"/>
      <c r="FA176" s="256"/>
      <c r="FB176" s="256"/>
      <c r="FC176" s="256"/>
      <c r="FD176" s="256"/>
      <c r="FE176" s="256"/>
      <c r="FF176" s="256"/>
      <c r="FG176" s="256"/>
      <c r="FH176" s="256"/>
      <c r="FI176" s="256"/>
      <c r="FJ176" s="256"/>
      <c r="FK176" s="256"/>
      <c r="FL176" s="256"/>
      <c r="FM176" s="256"/>
      <c r="FN176" s="256"/>
      <c r="FO176" s="256"/>
      <c r="FP176" s="256"/>
      <c r="FQ176" s="256"/>
      <c r="FR176" s="256"/>
      <c r="FS176" s="256"/>
      <c r="FT176" s="256"/>
      <c r="FU176" s="256"/>
      <c r="FV176" s="256"/>
      <c r="FW176" s="256"/>
      <c r="FX176" s="256"/>
      <c r="FY176" s="256"/>
      <c r="FZ176" s="256"/>
      <c r="GA176" s="256"/>
      <c r="GB176" s="256"/>
      <c r="GC176" s="256"/>
      <c r="GD176" s="256"/>
      <c r="GE176" s="256"/>
      <c r="GF176" s="256"/>
      <c r="GG176" s="256"/>
      <c r="GH176" s="256"/>
      <c r="GI176" s="256"/>
      <c r="GJ176" s="256"/>
      <c r="GK176" s="256"/>
      <c r="GL176" s="256"/>
      <c r="GM176" s="256"/>
      <c r="GN176" s="256"/>
      <c r="GO176" s="256"/>
      <c r="GP176" s="256"/>
      <c r="GQ176" s="256"/>
      <c r="GR176" s="256"/>
      <c r="GS176" s="256"/>
      <c r="GT176" s="256"/>
      <c r="GU176" s="256"/>
      <c r="GV176" s="256"/>
      <c r="GW176" s="256"/>
      <c r="GX176" s="256"/>
      <c r="GY176" s="256"/>
      <c r="GZ176" s="256"/>
      <c r="HA176" s="256"/>
      <c r="HB176" s="256"/>
      <c r="HC176" s="256"/>
      <c r="HD176" s="256"/>
      <c r="HE176" s="256"/>
      <c r="HF176" s="256"/>
      <c r="HG176" s="256"/>
      <c r="HH176" s="256"/>
      <c r="HI176" s="256"/>
      <c r="HJ176" s="256"/>
      <c r="HK176" s="256"/>
      <c r="HL176" s="256"/>
      <c r="HM176" s="256"/>
      <c r="HN176" s="256"/>
      <c r="HO176" s="256"/>
      <c r="HP176" s="256"/>
      <c r="HQ176" s="256"/>
      <c r="HR176" s="256"/>
      <c r="HS176" s="256"/>
      <c r="HT176" s="256"/>
      <c r="HU176" s="256"/>
      <c r="HV176" s="256"/>
      <c r="HW176" s="256"/>
      <c r="HX176" s="256"/>
      <c r="HY176" s="256"/>
      <c r="HZ176" s="256"/>
      <c r="IA176" s="256"/>
      <c r="IB176" s="256"/>
      <c r="IC176" s="256"/>
      <c r="ID176" s="256"/>
      <c r="IE176" s="256"/>
    </row>
    <row r="177" spans="3:239" s="295" customFormat="1" ht="25.05" customHeight="1">
      <c r="C177" s="296"/>
      <c r="D177" s="297"/>
      <c r="F177" s="298"/>
      <c r="G177" s="296"/>
      <c r="H177" s="296"/>
      <c r="I177" s="299"/>
      <c r="J177" s="300"/>
      <c r="K177" s="301"/>
      <c r="L177" s="302"/>
      <c r="M177" s="303"/>
      <c r="N177" s="303"/>
      <c r="O177" s="299"/>
      <c r="P177" s="303"/>
      <c r="Q177" s="299"/>
      <c r="R177" s="303"/>
      <c r="S177" s="303"/>
      <c r="T177" s="303"/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F177" s="296"/>
      <c r="AG177" s="296"/>
      <c r="AH177" s="296"/>
      <c r="AI177" s="296"/>
      <c r="AJ177" s="296"/>
      <c r="AK177" s="296"/>
      <c r="AL177" s="296"/>
      <c r="AM177" s="296"/>
      <c r="AN177" s="296"/>
      <c r="AO177" s="296"/>
      <c r="AP177" s="296"/>
      <c r="AQ177" s="296"/>
      <c r="AR177" s="296"/>
      <c r="AS177" s="296"/>
      <c r="AT177" s="296"/>
      <c r="AU177" s="296"/>
      <c r="AV177" s="296"/>
      <c r="AW177" s="296"/>
      <c r="AX177" s="296"/>
      <c r="AY177" s="296"/>
      <c r="AZ177" s="296"/>
      <c r="BA177" s="296"/>
      <c r="BB177" s="296"/>
      <c r="BC177" s="296"/>
      <c r="BD177" s="296"/>
      <c r="BE177" s="296"/>
      <c r="BF177" s="296"/>
      <c r="BG177" s="296"/>
      <c r="BH177" s="296"/>
      <c r="BI177" s="296"/>
      <c r="BJ177" s="296"/>
      <c r="BK177" s="296"/>
      <c r="BL177" s="296"/>
      <c r="BM177" s="296"/>
      <c r="BN177" s="296"/>
      <c r="BO177" s="296"/>
      <c r="BP177" s="296"/>
      <c r="BQ177" s="296"/>
      <c r="BR177" s="296"/>
      <c r="BS177" s="296"/>
      <c r="BT177" s="296"/>
      <c r="BU177" s="296"/>
      <c r="BV177" s="296"/>
      <c r="BW177" s="296"/>
      <c r="BX177" s="296"/>
      <c r="BY177" s="296"/>
      <c r="BZ177" s="296"/>
      <c r="CA177" s="296"/>
      <c r="CB177" s="296"/>
      <c r="CC177" s="296"/>
      <c r="CD177" s="296"/>
      <c r="CE177" s="296"/>
      <c r="CF177" s="296"/>
      <c r="CG177" s="296"/>
      <c r="CH177" s="296"/>
      <c r="CI177" s="296"/>
      <c r="CJ177" s="296"/>
      <c r="CK177" s="296"/>
      <c r="CL177" s="296"/>
      <c r="CM177" s="296"/>
      <c r="CN177" s="296"/>
      <c r="CO177" s="296"/>
      <c r="CP177" s="296"/>
      <c r="CQ177" s="296"/>
      <c r="CR177" s="296"/>
      <c r="CS177" s="296"/>
      <c r="CT177" s="296"/>
      <c r="CU177" s="296"/>
      <c r="CV177" s="296"/>
      <c r="CW177" s="296"/>
      <c r="CX177" s="296"/>
      <c r="CY177" s="296"/>
      <c r="CZ177" s="296"/>
      <c r="DA177" s="296"/>
      <c r="DB177" s="296"/>
      <c r="DC177" s="296"/>
      <c r="DD177" s="296"/>
      <c r="DE177" s="296"/>
      <c r="DF177" s="296"/>
      <c r="DG177" s="296"/>
      <c r="DH177" s="296"/>
      <c r="DI177" s="296"/>
      <c r="DJ177" s="296"/>
      <c r="DK177" s="296"/>
      <c r="DL177" s="296"/>
      <c r="DM177" s="296"/>
      <c r="DN177" s="296"/>
      <c r="DO177" s="296"/>
      <c r="DP177" s="296"/>
      <c r="DQ177" s="296"/>
      <c r="DR177" s="296"/>
      <c r="DS177" s="296"/>
      <c r="DT177" s="296"/>
      <c r="DU177" s="296"/>
      <c r="DV177" s="296"/>
      <c r="DW177" s="296"/>
      <c r="DX177" s="296"/>
      <c r="DY177" s="296"/>
      <c r="DZ177" s="296"/>
      <c r="EA177" s="296"/>
      <c r="EB177" s="296"/>
      <c r="EC177" s="296"/>
      <c r="ED177" s="296"/>
      <c r="EE177" s="296"/>
      <c r="EF177" s="296"/>
      <c r="EG177" s="296"/>
      <c r="EH177" s="296"/>
      <c r="EI177" s="296"/>
      <c r="EJ177" s="296"/>
      <c r="EK177" s="296"/>
      <c r="EL177" s="296"/>
      <c r="EM177" s="296"/>
      <c r="EN177" s="296"/>
      <c r="EO177" s="296"/>
      <c r="EP177" s="296"/>
      <c r="EQ177" s="296"/>
      <c r="ER177" s="296"/>
      <c r="ES177" s="296"/>
      <c r="ET177" s="296"/>
      <c r="EU177" s="296"/>
      <c r="EV177" s="296"/>
      <c r="EW177" s="296"/>
      <c r="EX177" s="296"/>
      <c r="EY177" s="296"/>
      <c r="EZ177" s="296"/>
      <c r="FA177" s="296"/>
      <c r="FB177" s="296"/>
      <c r="FC177" s="296"/>
      <c r="FD177" s="296"/>
      <c r="FE177" s="296"/>
      <c r="FF177" s="296"/>
      <c r="FG177" s="296"/>
      <c r="FH177" s="296"/>
      <c r="FI177" s="296"/>
      <c r="FJ177" s="296"/>
      <c r="FK177" s="296"/>
      <c r="FL177" s="296"/>
      <c r="FM177" s="296"/>
      <c r="FN177" s="296"/>
      <c r="FO177" s="296"/>
      <c r="FP177" s="296"/>
      <c r="FQ177" s="296"/>
      <c r="FR177" s="296"/>
      <c r="FS177" s="296"/>
      <c r="FT177" s="296"/>
      <c r="FU177" s="296"/>
      <c r="FV177" s="296"/>
      <c r="FW177" s="296"/>
      <c r="FX177" s="296"/>
      <c r="FY177" s="296"/>
      <c r="FZ177" s="296"/>
      <c r="GA177" s="296"/>
      <c r="GB177" s="296"/>
      <c r="GC177" s="296"/>
      <c r="GD177" s="296"/>
      <c r="GE177" s="296"/>
      <c r="GF177" s="296"/>
      <c r="GG177" s="296"/>
      <c r="GH177" s="296"/>
      <c r="GI177" s="296"/>
      <c r="GJ177" s="296"/>
      <c r="GK177" s="296"/>
      <c r="GL177" s="296"/>
      <c r="GM177" s="296"/>
      <c r="GN177" s="296"/>
      <c r="GO177" s="296"/>
      <c r="GP177" s="296"/>
      <c r="GQ177" s="296"/>
      <c r="GR177" s="296"/>
      <c r="GS177" s="296"/>
      <c r="GT177" s="296"/>
      <c r="GU177" s="296"/>
      <c r="GV177" s="296"/>
      <c r="GW177" s="296"/>
      <c r="GX177" s="296"/>
      <c r="GY177" s="296"/>
      <c r="GZ177" s="296"/>
      <c r="HA177" s="296"/>
      <c r="HB177" s="296"/>
      <c r="HC177" s="296"/>
      <c r="HD177" s="296"/>
      <c r="HE177" s="296"/>
      <c r="HF177" s="296"/>
      <c r="HG177" s="296"/>
      <c r="HH177" s="296"/>
      <c r="HI177" s="296"/>
      <c r="HJ177" s="296"/>
      <c r="HK177" s="296"/>
      <c r="HL177" s="296"/>
      <c r="HM177" s="296"/>
      <c r="HN177" s="296"/>
      <c r="HO177" s="296"/>
      <c r="HP177" s="296"/>
      <c r="HQ177" s="296"/>
      <c r="HR177" s="296"/>
      <c r="HS177" s="296"/>
      <c r="HT177" s="296"/>
      <c r="HU177" s="296"/>
      <c r="HV177" s="296"/>
      <c r="HW177" s="296"/>
      <c r="HX177" s="296"/>
      <c r="HY177" s="296"/>
      <c r="HZ177" s="296"/>
      <c r="IA177" s="296"/>
      <c r="IB177" s="296"/>
      <c r="IC177" s="296"/>
      <c r="ID177" s="296"/>
      <c r="IE177" s="296"/>
    </row>
    <row r="178" spans="3:239" s="295" customFormat="1" ht="25.05" customHeight="1">
      <c r="C178" s="296"/>
      <c r="D178" s="297"/>
      <c r="F178" s="298"/>
      <c r="G178" s="296"/>
      <c r="H178" s="296"/>
      <c r="I178" s="299"/>
      <c r="J178" s="300"/>
      <c r="K178" s="301"/>
      <c r="L178" s="302"/>
      <c r="M178" s="303"/>
      <c r="N178" s="303"/>
      <c r="O178" s="299"/>
      <c r="P178" s="303"/>
      <c r="Q178" s="299"/>
      <c r="R178" s="303"/>
      <c r="S178" s="303"/>
      <c r="T178" s="303"/>
      <c r="U178" s="296"/>
      <c r="V178" s="296"/>
      <c r="W178" s="296"/>
      <c r="X178" s="296"/>
      <c r="Y178" s="296"/>
      <c r="Z178" s="296"/>
      <c r="AA178" s="296"/>
      <c r="AB178" s="296"/>
      <c r="AC178" s="296"/>
      <c r="AD178" s="296"/>
      <c r="AE178" s="296"/>
      <c r="AF178" s="296"/>
      <c r="AG178" s="296"/>
      <c r="AH178" s="296"/>
      <c r="AI178" s="296"/>
      <c r="AJ178" s="296"/>
      <c r="AK178" s="296"/>
      <c r="AL178" s="296"/>
      <c r="AM178" s="296"/>
      <c r="AN178" s="296"/>
      <c r="AO178" s="296"/>
      <c r="AP178" s="296"/>
      <c r="AQ178" s="296"/>
      <c r="AR178" s="296"/>
      <c r="AS178" s="296"/>
      <c r="AT178" s="296"/>
      <c r="AU178" s="296"/>
      <c r="AV178" s="296"/>
      <c r="AW178" s="296"/>
      <c r="AX178" s="296"/>
      <c r="AY178" s="296"/>
      <c r="AZ178" s="296"/>
      <c r="BA178" s="296"/>
      <c r="BB178" s="296"/>
      <c r="BC178" s="296"/>
      <c r="BD178" s="296"/>
      <c r="BE178" s="296"/>
      <c r="BF178" s="296"/>
      <c r="BG178" s="296"/>
      <c r="BH178" s="296"/>
      <c r="BI178" s="296"/>
      <c r="BJ178" s="296"/>
      <c r="BK178" s="296"/>
      <c r="BL178" s="296"/>
      <c r="BM178" s="296"/>
      <c r="BN178" s="296"/>
      <c r="BO178" s="296"/>
      <c r="BP178" s="296"/>
      <c r="BQ178" s="296"/>
      <c r="BR178" s="296"/>
      <c r="BS178" s="296"/>
      <c r="BT178" s="296"/>
      <c r="BU178" s="296"/>
      <c r="BV178" s="296"/>
      <c r="BW178" s="296"/>
      <c r="BX178" s="296"/>
      <c r="BY178" s="296"/>
      <c r="BZ178" s="296"/>
      <c r="CA178" s="296"/>
      <c r="CB178" s="296"/>
      <c r="CC178" s="296"/>
      <c r="CD178" s="296"/>
      <c r="CE178" s="296"/>
      <c r="CF178" s="296"/>
      <c r="CG178" s="296"/>
      <c r="CH178" s="296"/>
      <c r="CI178" s="296"/>
      <c r="CJ178" s="296"/>
      <c r="CK178" s="296"/>
      <c r="CL178" s="296"/>
      <c r="CM178" s="296"/>
      <c r="CN178" s="296"/>
      <c r="CO178" s="296"/>
      <c r="CP178" s="296"/>
      <c r="CQ178" s="296"/>
      <c r="CR178" s="296"/>
      <c r="CS178" s="296"/>
      <c r="CT178" s="296"/>
      <c r="CU178" s="296"/>
      <c r="CV178" s="296"/>
      <c r="CW178" s="296"/>
      <c r="CX178" s="296"/>
      <c r="CY178" s="296"/>
      <c r="CZ178" s="296"/>
      <c r="DA178" s="296"/>
      <c r="DB178" s="296"/>
      <c r="DC178" s="296"/>
      <c r="DD178" s="296"/>
      <c r="DE178" s="296"/>
      <c r="DF178" s="296"/>
      <c r="DG178" s="296"/>
      <c r="DH178" s="296"/>
      <c r="DI178" s="296"/>
      <c r="DJ178" s="296"/>
      <c r="DK178" s="296"/>
      <c r="DL178" s="296"/>
      <c r="DM178" s="296"/>
      <c r="DN178" s="296"/>
      <c r="DO178" s="296"/>
      <c r="DP178" s="296"/>
      <c r="DQ178" s="296"/>
      <c r="DR178" s="296"/>
      <c r="DS178" s="296"/>
      <c r="DT178" s="296"/>
      <c r="DU178" s="296"/>
      <c r="DV178" s="296"/>
      <c r="DW178" s="296"/>
      <c r="DX178" s="296"/>
      <c r="DY178" s="296"/>
      <c r="DZ178" s="296"/>
      <c r="EA178" s="296"/>
      <c r="EB178" s="296"/>
      <c r="EC178" s="296"/>
      <c r="ED178" s="296"/>
      <c r="EE178" s="296"/>
      <c r="EF178" s="296"/>
      <c r="EG178" s="296"/>
      <c r="EH178" s="296"/>
      <c r="EI178" s="296"/>
      <c r="EJ178" s="296"/>
      <c r="EK178" s="296"/>
      <c r="EL178" s="296"/>
      <c r="EM178" s="296"/>
      <c r="EN178" s="296"/>
      <c r="EO178" s="296"/>
      <c r="EP178" s="296"/>
      <c r="EQ178" s="296"/>
      <c r="ER178" s="296"/>
      <c r="ES178" s="296"/>
      <c r="ET178" s="296"/>
      <c r="EU178" s="296"/>
      <c r="EV178" s="296"/>
      <c r="EW178" s="296"/>
      <c r="EX178" s="296"/>
      <c r="EY178" s="296"/>
      <c r="EZ178" s="296"/>
      <c r="FA178" s="296"/>
      <c r="FB178" s="296"/>
      <c r="FC178" s="296"/>
      <c r="FD178" s="296"/>
      <c r="FE178" s="296"/>
      <c r="FF178" s="296"/>
      <c r="FG178" s="296"/>
      <c r="FH178" s="296"/>
      <c r="FI178" s="296"/>
      <c r="FJ178" s="296"/>
      <c r="FK178" s="296"/>
      <c r="FL178" s="296"/>
      <c r="FM178" s="296"/>
      <c r="FN178" s="296"/>
      <c r="FO178" s="296"/>
      <c r="FP178" s="296"/>
      <c r="FQ178" s="296"/>
      <c r="FR178" s="296"/>
      <c r="FS178" s="296"/>
      <c r="FT178" s="296"/>
      <c r="FU178" s="296"/>
      <c r="FV178" s="296"/>
      <c r="FW178" s="296"/>
      <c r="FX178" s="296"/>
      <c r="FY178" s="296"/>
      <c r="FZ178" s="296"/>
      <c r="GA178" s="296"/>
      <c r="GB178" s="296"/>
      <c r="GC178" s="296"/>
      <c r="GD178" s="296"/>
      <c r="GE178" s="296"/>
      <c r="GF178" s="296"/>
      <c r="GG178" s="296"/>
      <c r="GH178" s="296"/>
      <c r="GI178" s="296"/>
      <c r="GJ178" s="296"/>
      <c r="GK178" s="296"/>
      <c r="GL178" s="296"/>
      <c r="GM178" s="296"/>
      <c r="GN178" s="296"/>
      <c r="GO178" s="296"/>
      <c r="GP178" s="296"/>
      <c r="GQ178" s="296"/>
      <c r="GR178" s="296"/>
      <c r="GS178" s="296"/>
      <c r="GT178" s="296"/>
      <c r="GU178" s="296"/>
      <c r="GV178" s="296"/>
      <c r="GW178" s="296"/>
      <c r="GX178" s="296"/>
      <c r="GY178" s="296"/>
      <c r="GZ178" s="296"/>
      <c r="HA178" s="296"/>
      <c r="HB178" s="296"/>
      <c r="HC178" s="296"/>
      <c r="HD178" s="296"/>
      <c r="HE178" s="296"/>
      <c r="HF178" s="296"/>
      <c r="HG178" s="296"/>
      <c r="HH178" s="296"/>
      <c r="HI178" s="296"/>
      <c r="HJ178" s="296"/>
      <c r="HK178" s="296"/>
      <c r="HL178" s="296"/>
      <c r="HM178" s="296"/>
      <c r="HN178" s="296"/>
      <c r="HO178" s="296"/>
      <c r="HP178" s="296"/>
      <c r="HQ178" s="296"/>
      <c r="HR178" s="296"/>
      <c r="HS178" s="296"/>
      <c r="HT178" s="296"/>
      <c r="HU178" s="296"/>
      <c r="HV178" s="296"/>
      <c r="HW178" s="296"/>
      <c r="HX178" s="296"/>
      <c r="HY178" s="296"/>
      <c r="HZ178" s="296"/>
      <c r="IA178" s="296"/>
      <c r="IB178" s="296"/>
      <c r="IC178" s="296"/>
      <c r="ID178" s="296"/>
      <c r="IE178" s="296"/>
    </row>
    <row r="179" spans="3:239" ht="25.05" customHeight="1">
      <c r="F179" s="189"/>
      <c r="G179" s="189"/>
      <c r="H179" s="189"/>
      <c r="I179" s="190"/>
      <c r="K179" s="301"/>
      <c r="L179" s="302"/>
      <c r="M179" s="303"/>
      <c r="N179" s="303"/>
      <c r="O179" s="299"/>
      <c r="P179" s="303"/>
      <c r="Q179" s="299"/>
      <c r="R179" s="191"/>
      <c r="S179" s="187"/>
      <c r="T179" s="187"/>
    </row>
    <row r="180" spans="3:239" ht="19.95" customHeight="1">
      <c r="F180" s="189"/>
      <c r="G180" s="189"/>
      <c r="H180" s="189"/>
      <c r="I180" s="190"/>
      <c r="K180" s="190"/>
      <c r="L180" s="191">
        <v>20</v>
      </c>
      <c r="M180" s="191"/>
      <c r="N180" s="191"/>
      <c r="O180" s="190"/>
      <c r="P180" s="191"/>
      <c r="Q180" s="190"/>
      <c r="R180" s="191"/>
      <c r="S180" s="187"/>
      <c r="T180" s="187"/>
    </row>
    <row r="181" spans="3:239" ht="19.95" customHeight="1">
      <c r="I181" s="188"/>
      <c r="K181" s="188"/>
      <c r="L181" s="187"/>
      <c r="M181" s="187"/>
      <c r="N181" s="187"/>
      <c r="O181" s="188"/>
      <c r="P181" s="187"/>
      <c r="Q181" s="188"/>
      <c r="R181" s="187"/>
      <c r="S181" s="187"/>
      <c r="T181" s="187"/>
    </row>
    <row r="189" spans="3:239" ht="19.95" customHeight="1">
      <c r="P189" s="1" t="s">
        <v>94</v>
      </c>
    </row>
  </sheetData>
  <mergeCells count="4">
    <mergeCell ref="F167:H167"/>
    <mergeCell ref="F168:H168"/>
    <mergeCell ref="F169:H169"/>
    <mergeCell ref="F174:H174"/>
  </mergeCells>
  <phoneticPr fontId="7" type="noConversion"/>
  <pageMargins left="0.25" right="0.25" top="0.75" bottom="0.75" header="0.3" footer="0.3"/>
  <pageSetup paperSize="9" scale="52" fitToHeight="3" orientation="landscape" useFirstPageNumber="1" horizontalDpi="4294967293" verticalDpi="0" r:id="rId1"/>
  <headerFooter alignWithMargins="0"/>
  <rowBreaks count="2" manualBreakCount="2">
    <brk id="59" min="1" max="19" man="1"/>
    <brk id="114" min="1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2023-24 Draft Budget-Reserve</vt:lpstr>
      <vt:lpstr>Sheet1</vt:lpstr>
      <vt:lpstr>'2023-24 Draft Budget-Reserve'!Print_Area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2023-01-09T19:04:59Z</dcterms:modified>
</cp:coreProperties>
</file>